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Desktop\P&amp;T July 2021\For Posting\"/>
    </mc:Choice>
  </mc:AlternateContent>
  <bookViews>
    <workbookView xWindow="38290" yWindow="-110" windowWidth="38620" windowHeight="21220"/>
  </bookViews>
  <sheets>
    <sheet name="NSAID Exempt - NonExempt" sheetId="10" r:id="rId1"/>
    <sheet name="NSAID Daily Cost" sheetId="9" r:id="rId2"/>
    <sheet name="Pharmacy NSAID Utilization" sheetId="6" r:id="rId3"/>
    <sheet name="Prescriber NSAID Utilization" sheetId="7" r:id="rId4"/>
    <sheet name="Avg Units Compare" sheetId="3" r:id="rId5"/>
    <sheet name="Pharmacy Units " sheetId="8" r:id="rId6"/>
  </sheets>
  <definedNames>
    <definedName name="_xlnm._FilterDatabase" localSheetId="4" hidden="1">'Avg Units Compare'!$A$1:$E$23</definedName>
    <definedName name="_xlnm._FilterDatabase" localSheetId="1" hidden="1">'NSAID Daily Cost'!$A$1:$D$78</definedName>
    <definedName name="_xlnm._FilterDatabase" localSheetId="2" hidden="1">'Pharmacy NSAID Utilization'!$A$1:$R$78</definedName>
    <definedName name="_xlnm._FilterDatabase" localSheetId="5" hidden="1">'Pharmacy Units '!$A$1:$F$78</definedName>
    <definedName name="_xlnm.Print_Area" localSheetId="4">'Avg Units Compare'!$A$1:$E$46</definedName>
    <definedName name="_xlnm.Print_Area" localSheetId="1">'NSAID Daily Cost'!$A$1:$D$78</definedName>
    <definedName name="_xlnm.Print_Area" localSheetId="0">'NSAID Exempt - NonExempt'!$A$1:$C$26</definedName>
    <definedName name="_xlnm.Print_Area" localSheetId="2">'Pharmacy NSAID Utilization'!$A$2:$R$78</definedName>
    <definedName name="_xlnm.Print_Area" localSheetId="5">'Pharmacy Units '!$A$1:$F$78</definedName>
    <definedName name="_xlnm.Print_Area" localSheetId="3">'Prescriber NSAID Utilization'!$A$1:$P$44</definedName>
    <definedName name="_xlnm.Print_Titles" localSheetId="4">'Avg Units Compare'!$25:$25</definedName>
    <definedName name="_xlnm.Print_Titles" localSheetId="1">'NSAID Daily Cost'!$1:$1</definedName>
    <definedName name="_xlnm.Print_Titles" localSheetId="0">'NSAID Exempt - NonExempt'!$1:$1</definedName>
    <definedName name="_xlnm.Print_Titles" localSheetId="2">'Pharmacy NSAID Utilization'!$1:$1</definedName>
    <definedName name="_xlnm.Print_Titles" localSheetId="5">'Pharmacy Units '!$1:$1</definedName>
    <definedName name="_xlnm.Print_Titles" localSheetId="3">'Prescriber NSAID Utilization'!$1:$1</definedName>
    <definedName name="Title_Description..D78" localSheetId="1">Table2[[#Headers],[Description]]</definedName>
    <definedName name="Title_Description..F78" localSheetId="5">Table7[[#Headers],[Description]]</definedName>
    <definedName name="Title_Drug_Ingredient..C26" localSheetId="0">Table1[[#Headers],[Drug Ingredient]]</definedName>
    <definedName name="Title_Ingredient..E23" localSheetId="4">Table5[[#Headers],[Ingredient]]</definedName>
    <definedName name="Title_Ingredient..E46" localSheetId="4">Table6[[#Headers],[Ingredient]]</definedName>
    <definedName name="Title_Label_Name..P44" localSheetId="3">Table4[[#Headers],[Label Name]]</definedName>
    <definedName name="Title_Label_Name..R78" localSheetId="2">Table3[[#Headers],[Label Name]]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9" l="1"/>
  <c r="D21" i="9"/>
  <c r="D16" i="9"/>
  <c r="D63" i="9"/>
  <c r="D50" i="9"/>
  <c r="D52" i="9"/>
  <c r="D51" i="9"/>
  <c r="D43" i="9"/>
  <c r="D45" i="9"/>
  <c r="D35" i="9"/>
  <c r="D68" i="9"/>
  <c r="D71" i="9"/>
  <c r="D33" i="9"/>
  <c r="D31" i="9"/>
  <c r="D42" i="9"/>
  <c r="D40" i="9"/>
  <c r="D55" i="9"/>
  <c r="D41" i="9"/>
  <c r="D54" i="9"/>
  <c r="D44" i="9"/>
  <c r="D39" i="9"/>
  <c r="D23" i="9"/>
  <c r="D3" i="9"/>
  <c r="D7" i="9"/>
  <c r="D25" i="9"/>
  <c r="D49" i="9"/>
  <c r="D36" i="9"/>
  <c r="D30" i="9"/>
  <c r="D47" i="9"/>
  <c r="D64" i="9"/>
  <c r="D69" i="9"/>
  <c r="D74" i="9"/>
  <c r="D70" i="9"/>
  <c r="D56" i="9"/>
  <c r="D2" i="9"/>
  <c r="D67" i="9"/>
  <c r="D60" i="9"/>
  <c r="D27" i="9"/>
  <c r="D26" i="9"/>
  <c r="D32" i="9"/>
  <c r="D34" i="9"/>
  <c r="D37" i="9"/>
  <c r="D20" i="9"/>
  <c r="D28" i="9"/>
  <c r="D78" i="9"/>
  <c r="D77" i="9"/>
  <c r="D62" i="9"/>
  <c r="D57" i="9"/>
  <c r="D22" i="9"/>
  <c r="D11" i="9"/>
  <c r="D10" i="9"/>
  <c r="D24" i="9"/>
  <c r="D5" i="9"/>
  <c r="D73" i="9"/>
  <c r="D76" i="9"/>
  <c r="D58" i="9"/>
  <c r="D75" i="9"/>
  <c r="D29" i="9"/>
  <c r="D59" i="9"/>
  <c r="D72" i="9"/>
  <c r="D38" i="9"/>
  <c r="D13" i="9"/>
  <c r="D15" i="9"/>
  <c r="D53" i="9"/>
  <c r="D46" i="9"/>
  <c r="D65" i="9"/>
  <c r="D48" i="9"/>
  <c r="D66" i="9"/>
  <c r="D61" i="9"/>
  <c r="D4" i="9"/>
  <c r="D6" i="9"/>
  <c r="D14" i="9"/>
  <c r="D8" i="9"/>
  <c r="D9" i="9"/>
  <c r="D18" i="9"/>
  <c r="D19" i="9"/>
  <c r="D17" i="9"/>
  <c r="D3" i="8"/>
  <c r="F3" i="8" s="1"/>
  <c r="D4" i="8"/>
  <c r="F4" i="8" s="1"/>
  <c r="D5" i="8"/>
  <c r="F5" i="8" s="1"/>
  <c r="D6" i="8"/>
  <c r="F6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16" i="8"/>
  <c r="F16" i="8" s="1"/>
  <c r="D17" i="8"/>
  <c r="F17" i="8" s="1"/>
  <c r="D18" i="8"/>
  <c r="F18" i="8" s="1"/>
  <c r="D19" i="8"/>
  <c r="F19" i="8" s="1"/>
  <c r="D20" i="8"/>
  <c r="F20" i="8" s="1"/>
  <c r="D21" i="8"/>
  <c r="F21" i="8" s="1"/>
  <c r="D22" i="8"/>
  <c r="F22" i="8" s="1"/>
  <c r="D23" i="8"/>
  <c r="F23" i="8" s="1"/>
  <c r="D24" i="8"/>
  <c r="F24" i="8" s="1"/>
  <c r="D25" i="8"/>
  <c r="F25" i="8" s="1"/>
  <c r="D26" i="8"/>
  <c r="F26" i="8" s="1"/>
  <c r="D27" i="8"/>
  <c r="F27" i="8" s="1"/>
  <c r="D28" i="8"/>
  <c r="F28" i="8" s="1"/>
  <c r="D29" i="8"/>
  <c r="F29" i="8" s="1"/>
  <c r="D30" i="8"/>
  <c r="F30" i="8" s="1"/>
  <c r="D31" i="8"/>
  <c r="F31" i="8" s="1"/>
  <c r="D32" i="8"/>
  <c r="F32" i="8" s="1"/>
  <c r="D33" i="8"/>
  <c r="F33" i="8" s="1"/>
  <c r="D34" i="8"/>
  <c r="F34" i="8" s="1"/>
  <c r="D35" i="8"/>
  <c r="F35" i="8" s="1"/>
  <c r="D36" i="8"/>
  <c r="F36" i="8" s="1"/>
  <c r="D37" i="8"/>
  <c r="F37" i="8" s="1"/>
  <c r="D38" i="8"/>
  <c r="F38" i="8" s="1"/>
  <c r="D39" i="8"/>
  <c r="F39" i="8" s="1"/>
  <c r="D40" i="8"/>
  <c r="F40" i="8" s="1"/>
  <c r="D41" i="8"/>
  <c r="F41" i="8" s="1"/>
  <c r="D42" i="8"/>
  <c r="F42" i="8" s="1"/>
  <c r="D43" i="8"/>
  <c r="F43" i="8" s="1"/>
  <c r="D44" i="8"/>
  <c r="F44" i="8" s="1"/>
  <c r="D45" i="8"/>
  <c r="F45" i="8" s="1"/>
  <c r="D46" i="8"/>
  <c r="F46" i="8" s="1"/>
  <c r="D47" i="8"/>
  <c r="F47" i="8" s="1"/>
  <c r="D48" i="8"/>
  <c r="F48" i="8" s="1"/>
  <c r="D49" i="8"/>
  <c r="F49" i="8" s="1"/>
  <c r="D50" i="8"/>
  <c r="F50" i="8" s="1"/>
  <c r="D51" i="8"/>
  <c r="F51" i="8" s="1"/>
  <c r="D52" i="8"/>
  <c r="F52" i="8" s="1"/>
  <c r="D53" i="8"/>
  <c r="F53" i="8" s="1"/>
  <c r="D54" i="8"/>
  <c r="F54" i="8" s="1"/>
  <c r="D55" i="8"/>
  <c r="F55" i="8" s="1"/>
  <c r="D56" i="8"/>
  <c r="F56" i="8" s="1"/>
  <c r="D57" i="8"/>
  <c r="F57" i="8" s="1"/>
  <c r="D58" i="8"/>
  <c r="F58" i="8" s="1"/>
  <c r="D59" i="8"/>
  <c r="F59" i="8" s="1"/>
  <c r="D60" i="8"/>
  <c r="F60" i="8" s="1"/>
  <c r="D61" i="8"/>
  <c r="F61" i="8" s="1"/>
  <c r="D62" i="8"/>
  <c r="F62" i="8" s="1"/>
  <c r="D63" i="8"/>
  <c r="F63" i="8" s="1"/>
  <c r="D64" i="8"/>
  <c r="F64" i="8" s="1"/>
  <c r="D65" i="8"/>
  <c r="F65" i="8" s="1"/>
  <c r="D66" i="8"/>
  <c r="F66" i="8" s="1"/>
  <c r="D67" i="8"/>
  <c r="F67" i="8" s="1"/>
  <c r="D68" i="8"/>
  <c r="F68" i="8" s="1"/>
  <c r="D69" i="8"/>
  <c r="F69" i="8" s="1"/>
  <c r="D70" i="8"/>
  <c r="F70" i="8" s="1"/>
  <c r="D71" i="8"/>
  <c r="F71" i="8" s="1"/>
  <c r="D72" i="8"/>
  <c r="F72" i="8" s="1"/>
  <c r="D73" i="8"/>
  <c r="F73" i="8" s="1"/>
  <c r="D74" i="8"/>
  <c r="F74" i="8" s="1"/>
  <c r="D75" i="8"/>
  <c r="F75" i="8" s="1"/>
  <c r="D76" i="8"/>
  <c r="F76" i="8" s="1"/>
  <c r="D77" i="8"/>
  <c r="F77" i="8" s="1"/>
  <c r="D78" i="8"/>
  <c r="F78" i="8" s="1"/>
  <c r="D2" i="8"/>
  <c r="F2" i="8" s="1"/>
  <c r="E38" i="3"/>
  <c r="E31" i="3"/>
  <c r="E10" i="3"/>
  <c r="E20" i="3"/>
  <c r="E7" i="3"/>
  <c r="E40" i="3"/>
  <c r="E21" i="3"/>
  <c r="E28" i="3"/>
  <c r="E42" i="3"/>
  <c r="E32" i="3"/>
  <c r="E8" i="3"/>
  <c r="E11" i="3"/>
  <c r="E39" i="3"/>
  <c r="E43" i="3"/>
  <c r="E26" i="3"/>
  <c r="E14" i="3"/>
  <c r="E15" i="3"/>
  <c r="E17" i="3"/>
  <c r="E6" i="3"/>
  <c r="E3" i="3"/>
  <c r="E2" i="3"/>
  <c r="E36" i="3"/>
  <c r="E16" i="3"/>
  <c r="E18" i="3"/>
  <c r="E5" i="3"/>
  <c r="E29" i="3"/>
  <c r="E46" i="3"/>
  <c r="E27" i="3"/>
  <c r="E37" i="3"/>
  <c r="E12" i="3"/>
  <c r="E22" i="3"/>
  <c r="E44" i="3"/>
  <c r="E23" i="3"/>
  <c r="E30" i="3"/>
  <c r="E41" i="3"/>
  <c r="E33" i="3"/>
  <c r="E9" i="3"/>
  <c r="E45" i="3"/>
  <c r="E13" i="3"/>
  <c r="E19" i="3"/>
  <c r="E34" i="3"/>
  <c r="E35" i="3"/>
  <c r="E4" i="3"/>
  <c r="I16" i="7"/>
  <c r="I4" i="7"/>
  <c r="I7" i="7"/>
  <c r="I14" i="7"/>
  <c r="I24" i="7"/>
  <c r="I11" i="7"/>
  <c r="I2" i="7"/>
  <c r="I5" i="7"/>
  <c r="I23" i="7"/>
  <c r="I3" i="7"/>
  <c r="I6" i="7"/>
  <c r="I10" i="7"/>
  <c r="I18" i="7"/>
  <c r="I8" i="7"/>
  <c r="I27" i="7"/>
  <c r="I21" i="7"/>
  <c r="I28" i="7"/>
  <c r="I19" i="7"/>
  <c r="I25" i="7"/>
  <c r="I36" i="7"/>
  <c r="I30" i="7"/>
  <c r="I13" i="7"/>
  <c r="I17" i="7"/>
  <c r="I22" i="7"/>
  <c r="I29" i="7"/>
  <c r="I15" i="7"/>
  <c r="I12" i="7"/>
  <c r="I26" i="7"/>
  <c r="I20" i="7"/>
  <c r="I34" i="7"/>
  <c r="I31" i="7"/>
  <c r="I32" i="7"/>
  <c r="I35" i="7"/>
  <c r="I37" i="7"/>
  <c r="I33" i="7"/>
  <c r="I38" i="7"/>
  <c r="I39" i="7"/>
  <c r="I41" i="7"/>
  <c r="I42" i="7"/>
  <c r="I40" i="7"/>
  <c r="I43" i="7"/>
  <c r="I44" i="7"/>
  <c r="I9" i="7"/>
  <c r="E14" i="7"/>
  <c r="E37" i="7"/>
  <c r="E35" i="7"/>
  <c r="E13" i="7"/>
  <c r="E40" i="7"/>
  <c r="E30" i="7"/>
  <c r="E41" i="7"/>
  <c r="E36" i="7"/>
  <c r="E11" i="7"/>
  <c r="E23" i="7"/>
  <c r="E5" i="7"/>
  <c r="E43" i="7"/>
  <c r="E22" i="7"/>
  <c r="E27" i="7"/>
  <c r="E24" i="7"/>
  <c r="E6" i="7"/>
  <c r="E39" i="7"/>
  <c r="E21" i="7"/>
  <c r="E32" i="7"/>
  <c r="E34" i="7"/>
  <c r="E31" i="7"/>
  <c r="E25" i="7"/>
  <c r="E18" i="7"/>
  <c r="E29" i="7"/>
  <c r="E3" i="7"/>
  <c r="E38" i="7"/>
  <c r="E16" i="7"/>
  <c r="E20" i="7"/>
  <c r="E15" i="7"/>
  <c r="E10" i="7"/>
  <c r="E28" i="7"/>
  <c r="E33" i="7"/>
  <c r="E12" i="7"/>
  <c r="E9" i="7"/>
  <c r="E4" i="7"/>
  <c r="E19" i="7"/>
  <c r="E7" i="7"/>
  <c r="E8" i="7"/>
  <c r="E42" i="7"/>
  <c r="E2" i="7"/>
  <c r="E44" i="7"/>
  <c r="E26" i="7"/>
  <c r="E17" i="7"/>
  <c r="K20" i="7"/>
  <c r="N20" i="7" s="1"/>
  <c r="J20" i="7"/>
  <c r="K26" i="7"/>
  <c r="N26" i="7" s="1"/>
  <c r="J26" i="7"/>
  <c r="K23" i="7"/>
  <c r="N23" i="7" s="1"/>
  <c r="J23" i="7"/>
  <c r="K5" i="7"/>
  <c r="N5" i="7" s="1"/>
  <c r="J5" i="7"/>
  <c r="K6" i="7"/>
  <c r="N6" i="7" s="1"/>
  <c r="J6" i="7"/>
  <c r="K22" i="7"/>
  <c r="N22" i="7" s="1"/>
  <c r="J22" i="7"/>
  <c r="K19" i="7"/>
  <c r="N19" i="7" s="1"/>
  <c r="J19" i="7"/>
  <c r="K41" i="7"/>
  <c r="N41" i="7" s="1"/>
  <c r="J41" i="7"/>
  <c r="K43" i="7"/>
  <c r="N43" i="7" s="1"/>
  <c r="J43" i="7"/>
  <c r="K17" i="7"/>
  <c r="N17" i="7" s="1"/>
  <c r="J17" i="7"/>
  <c r="K38" i="7"/>
  <c r="N38" i="7" s="1"/>
  <c r="J38" i="7"/>
  <c r="K30" i="7"/>
  <c r="N30" i="7" s="1"/>
  <c r="J30" i="7"/>
  <c r="K31" i="7"/>
  <c r="N31" i="7" s="1"/>
  <c r="J31" i="7"/>
  <c r="K32" i="7"/>
  <c r="N32" i="7" s="1"/>
  <c r="J32" i="7"/>
  <c r="K36" i="7"/>
  <c r="N36" i="7" s="1"/>
  <c r="J36" i="7"/>
  <c r="K16" i="7"/>
  <c r="N16" i="7" s="1"/>
  <c r="J16" i="7"/>
  <c r="K10" i="7"/>
  <c r="N10" i="7" s="1"/>
  <c r="J10" i="7"/>
  <c r="K9" i="7"/>
  <c r="N9" i="7" s="1"/>
  <c r="J9" i="7"/>
  <c r="K12" i="7"/>
  <c r="N12" i="7" s="1"/>
  <c r="J12" i="7"/>
  <c r="K25" i="7"/>
  <c r="N25" i="7" s="1"/>
  <c r="J25" i="7"/>
  <c r="K33" i="7"/>
  <c r="N33" i="7" s="1"/>
  <c r="J33" i="7"/>
  <c r="K35" i="7"/>
  <c r="N35" i="7" s="1"/>
  <c r="J35" i="7"/>
  <c r="K37" i="7"/>
  <c r="N37" i="7" s="1"/>
  <c r="J37" i="7"/>
  <c r="K39" i="7"/>
  <c r="N39" i="7" s="1"/>
  <c r="J39" i="7"/>
  <c r="K40" i="7"/>
  <c r="N40" i="7" s="1"/>
  <c r="J40" i="7"/>
  <c r="K44" i="7"/>
  <c r="N44" i="7" s="1"/>
  <c r="J44" i="7"/>
  <c r="K42" i="7"/>
  <c r="N42" i="7" s="1"/>
  <c r="J42" i="7"/>
  <c r="K13" i="7"/>
  <c r="N13" i="7" s="1"/>
  <c r="J13" i="7"/>
  <c r="K3" i="7"/>
  <c r="N3" i="7" s="1"/>
  <c r="J3" i="7"/>
  <c r="K14" i="7"/>
  <c r="N14" i="7" s="1"/>
  <c r="J14" i="7"/>
  <c r="K28" i="7"/>
  <c r="N28" i="7" s="1"/>
  <c r="J28" i="7"/>
  <c r="K27" i="7"/>
  <c r="N27" i="7" s="1"/>
  <c r="J27" i="7"/>
  <c r="K18" i="7"/>
  <c r="N18" i="7" s="1"/>
  <c r="J18" i="7"/>
  <c r="K8" i="7"/>
  <c r="N8" i="7" s="1"/>
  <c r="J8" i="7"/>
  <c r="K4" i="7"/>
  <c r="N4" i="7" s="1"/>
  <c r="J4" i="7"/>
  <c r="K7" i="7"/>
  <c r="N7" i="7" s="1"/>
  <c r="J7" i="7"/>
  <c r="K24" i="7"/>
  <c r="N24" i="7" s="1"/>
  <c r="J24" i="7"/>
  <c r="K34" i="7"/>
  <c r="N34" i="7" s="1"/>
  <c r="J34" i="7"/>
  <c r="K15" i="7"/>
  <c r="N15" i="7" s="1"/>
  <c r="J15" i="7"/>
  <c r="K2" i="7"/>
  <c r="N2" i="7" s="1"/>
  <c r="J2" i="7"/>
  <c r="K11" i="7"/>
  <c r="N11" i="7" s="1"/>
  <c r="J11" i="7"/>
  <c r="K21" i="7"/>
  <c r="N21" i="7" s="1"/>
  <c r="J21" i="7"/>
  <c r="K29" i="7"/>
  <c r="N29" i="7" s="1"/>
  <c r="J29" i="7"/>
  <c r="E22" i="6"/>
  <c r="E47" i="6"/>
  <c r="E29" i="6"/>
  <c r="E76" i="6"/>
  <c r="E30" i="6"/>
  <c r="E13" i="6"/>
  <c r="E26" i="6"/>
  <c r="E66" i="6"/>
  <c r="E25" i="6"/>
  <c r="E74" i="6"/>
  <c r="E46" i="6"/>
  <c r="E51" i="6"/>
  <c r="E20" i="6"/>
  <c r="E56" i="6"/>
  <c r="E57" i="6"/>
  <c r="E67" i="6"/>
  <c r="E14" i="6"/>
  <c r="E65" i="6"/>
  <c r="E59" i="6"/>
  <c r="E45" i="6"/>
  <c r="E49" i="6"/>
  <c r="E24" i="6"/>
  <c r="E75" i="6"/>
  <c r="E19" i="6"/>
  <c r="E60" i="6"/>
  <c r="E50" i="6"/>
  <c r="E33" i="6"/>
  <c r="E7" i="6"/>
  <c r="E63" i="6"/>
  <c r="E3" i="6"/>
  <c r="E55" i="6"/>
  <c r="E34" i="6"/>
  <c r="E11" i="6"/>
  <c r="E39" i="6"/>
  <c r="E70" i="6"/>
  <c r="E40" i="6"/>
  <c r="E62" i="6"/>
  <c r="E38" i="6"/>
  <c r="E68" i="6"/>
  <c r="E6" i="6"/>
  <c r="E72" i="6"/>
  <c r="E61" i="6"/>
  <c r="E2" i="6"/>
  <c r="E54" i="6"/>
  <c r="E42" i="6"/>
  <c r="E23" i="6"/>
  <c r="E64" i="6"/>
  <c r="E77" i="6"/>
  <c r="E37" i="6"/>
  <c r="E73" i="6"/>
  <c r="E58" i="6"/>
  <c r="E78" i="6"/>
  <c r="E4" i="6"/>
  <c r="E71" i="6"/>
  <c r="E10" i="6"/>
  <c r="E27" i="6"/>
  <c r="E43" i="6"/>
  <c r="E12" i="6"/>
  <c r="E17" i="6"/>
  <c r="E9" i="6"/>
  <c r="E52" i="6"/>
  <c r="E18" i="6"/>
  <c r="E21" i="6"/>
  <c r="E36" i="6"/>
  <c r="E8" i="6"/>
  <c r="E53" i="6"/>
  <c r="E44" i="6"/>
  <c r="E35" i="6"/>
  <c r="E28" i="6"/>
  <c r="E16" i="6"/>
  <c r="E69" i="6"/>
  <c r="E32" i="6"/>
  <c r="E31" i="6"/>
  <c r="E41" i="6"/>
  <c r="E15" i="6"/>
  <c r="E5" i="6"/>
  <c r="E48" i="6"/>
  <c r="M3" i="6"/>
  <c r="P3" i="6" s="1"/>
  <c r="K3" i="6"/>
  <c r="L3" i="6" s="1"/>
  <c r="J3" i="6"/>
  <c r="M2" i="6"/>
  <c r="P2" i="6" s="1"/>
  <c r="K2" i="6"/>
  <c r="L2" i="6" s="1"/>
  <c r="J2" i="6"/>
  <c r="M6" i="6"/>
  <c r="P6" i="6" s="1"/>
  <c r="K6" i="6"/>
  <c r="L6" i="6" s="1"/>
  <c r="J6" i="6"/>
  <c r="M5" i="6"/>
  <c r="P5" i="6" s="1"/>
  <c r="K5" i="6"/>
  <c r="L5" i="6" s="1"/>
  <c r="J5" i="6"/>
  <c r="M4" i="6"/>
  <c r="P4" i="6" s="1"/>
  <c r="K4" i="6"/>
  <c r="L4" i="6" s="1"/>
  <c r="J4" i="6"/>
  <c r="M7" i="6"/>
  <c r="P7" i="6" s="1"/>
  <c r="K7" i="6"/>
  <c r="L7" i="6" s="1"/>
  <c r="J7" i="6"/>
  <c r="M9" i="6"/>
  <c r="P9" i="6" s="1"/>
  <c r="K9" i="6"/>
  <c r="L9" i="6" s="1"/>
  <c r="J9" i="6"/>
  <c r="M8" i="6"/>
  <c r="P8" i="6" s="1"/>
  <c r="K8" i="6"/>
  <c r="L8" i="6" s="1"/>
  <c r="J8" i="6"/>
  <c r="M17" i="6"/>
  <c r="P17" i="6" s="1"/>
  <c r="K17" i="6"/>
  <c r="L17" i="6" s="1"/>
  <c r="J17" i="6"/>
  <c r="M16" i="6"/>
  <c r="P16" i="6" s="1"/>
  <c r="K16" i="6"/>
  <c r="L16" i="6" s="1"/>
  <c r="J16" i="6"/>
  <c r="M15" i="6"/>
  <c r="P15" i="6" s="1"/>
  <c r="K15" i="6"/>
  <c r="L15" i="6" s="1"/>
  <c r="J15" i="6"/>
  <c r="M14" i="6"/>
  <c r="P14" i="6" s="1"/>
  <c r="K14" i="6"/>
  <c r="L14" i="6" s="1"/>
  <c r="J14" i="6"/>
  <c r="M13" i="6"/>
  <c r="P13" i="6" s="1"/>
  <c r="K13" i="6"/>
  <c r="L13" i="6" s="1"/>
  <c r="J13" i="6"/>
  <c r="M12" i="6"/>
  <c r="P12" i="6" s="1"/>
  <c r="K12" i="6"/>
  <c r="L12" i="6" s="1"/>
  <c r="J12" i="6"/>
  <c r="M11" i="6"/>
  <c r="P11" i="6" s="1"/>
  <c r="K11" i="6"/>
  <c r="L11" i="6" s="1"/>
  <c r="J11" i="6"/>
  <c r="M10" i="6"/>
  <c r="P10" i="6" s="1"/>
  <c r="K10" i="6"/>
  <c r="L10" i="6" s="1"/>
  <c r="J10" i="6"/>
  <c r="M24" i="6"/>
  <c r="P24" i="6" s="1"/>
  <c r="K24" i="6"/>
  <c r="L24" i="6" s="1"/>
  <c r="J24" i="6"/>
  <c r="M23" i="6"/>
  <c r="P23" i="6" s="1"/>
  <c r="K23" i="6"/>
  <c r="L23" i="6" s="1"/>
  <c r="J23" i="6"/>
  <c r="M22" i="6"/>
  <c r="P22" i="6" s="1"/>
  <c r="K22" i="6"/>
  <c r="L22" i="6" s="1"/>
  <c r="J22" i="6"/>
  <c r="M21" i="6"/>
  <c r="P21" i="6" s="1"/>
  <c r="K21" i="6"/>
  <c r="L21" i="6" s="1"/>
  <c r="J21" i="6"/>
  <c r="M20" i="6"/>
  <c r="P20" i="6" s="1"/>
  <c r="K20" i="6"/>
  <c r="L20" i="6" s="1"/>
  <c r="J20" i="6"/>
  <c r="M19" i="6"/>
  <c r="P19" i="6" s="1"/>
  <c r="K19" i="6"/>
  <c r="L19" i="6" s="1"/>
  <c r="J19" i="6"/>
  <c r="M18" i="6"/>
  <c r="P18" i="6" s="1"/>
  <c r="K18" i="6"/>
  <c r="L18" i="6" s="1"/>
  <c r="J18" i="6"/>
  <c r="M26" i="6"/>
  <c r="P26" i="6" s="1"/>
  <c r="K26" i="6"/>
  <c r="L26" i="6" s="1"/>
  <c r="J26" i="6"/>
  <c r="M25" i="6"/>
  <c r="P25" i="6" s="1"/>
  <c r="K25" i="6"/>
  <c r="L25" i="6" s="1"/>
  <c r="J25" i="6"/>
  <c r="M30" i="6"/>
  <c r="P30" i="6" s="1"/>
  <c r="K30" i="6"/>
  <c r="L30" i="6" s="1"/>
  <c r="J30" i="6"/>
  <c r="M29" i="6"/>
  <c r="P29" i="6" s="1"/>
  <c r="K29" i="6"/>
  <c r="L29" i="6" s="1"/>
  <c r="J29" i="6"/>
  <c r="M28" i="6"/>
  <c r="P28" i="6" s="1"/>
  <c r="K28" i="6"/>
  <c r="L28" i="6" s="1"/>
  <c r="J28" i="6"/>
  <c r="M27" i="6"/>
  <c r="P27" i="6" s="1"/>
  <c r="K27" i="6"/>
  <c r="L27" i="6" s="1"/>
  <c r="J27" i="6"/>
  <c r="M31" i="6"/>
  <c r="P31" i="6" s="1"/>
  <c r="K31" i="6"/>
  <c r="L31" i="6" s="1"/>
  <c r="J31" i="6"/>
  <c r="M32" i="6"/>
  <c r="P32" i="6" s="1"/>
  <c r="K32" i="6"/>
  <c r="L32" i="6" s="1"/>
  <c r="J32" i="6"/>
  <c r="M33" i="6"/>
  <c r="P33" i="6" s="1"/>
  <c r="K33" i="6"/>
  <c r="L33" i="6" s="1"/>
  <c r="J33" i="6"/>
  <c r="M37" i="6"/>
  <c r="P37" i="6" s="1"/>
  <c r="K37" i="6"/>
  <c r="L37" i="6" s="1"/>
  <c r="J37" i="6"/>
  <c r="M36" i="6"/>
  <c r="P36" i="6" s="1"/>
  <c r="K36" i="6"/>
  <c r="L36" i="6" s="1"/>
  <c r="J36" i="6"/>
  <c r="M35" i="6"/>
  <c r="P35" i="6" s="1"/>
  <c r="K35" i="6"/>
  <c r="L35" i="6" s="1"/>
  <c r="J35" i="6"/>
  <c r="M34" i="6"/>
  <c r="P34" i="6" s="1"/>
  <c r="K34" i="6"/>
  <c r="L34" i="6" s="1"/>
  <c r="J34" i="6"/>
  <c r="M41" i="6"/>
  <c r="P41" i="6" s="1"/>
  <c r="K41" i="6"/>
  <c r="L41" i="6" s="1"/>
  <c r="J41" i="6"/>
  <c r="M40" i="6"/>
  <c r="P40" i="6" s="1"/>
  <c r="K40" i="6"/>
  <c r="L40" i="6" s="1"/>
  <c r="J40" i="6"/>
  <c r="M39" i="6"/>
  <c r="P39" i="6" s="1"/>
  <c r="K39" i="6"/>
  <c r="L39" i="6" s="1"/>
  <c r="J39" i="6"/>
  <c r="M38" i="6"/>
  <c r="P38" i="6" s="1"/>
  <c r="K38" i="6"/>
  <c r="L38" i="6" s="1"/>
  <c r="J38" i="6"/>
  <c r="M48" i="6"/>
  <c r="P48" i="6" s="1"/>
  <c r="K48" i="6"/>
  <c r="L48" i="6" s="1"/>
  <c r="J48" i="6"/>
  <c r="M47" i="6"/>
  <c r="P47" i="6" s="1"/>
  <c r="K47" i="6"/>
  <c r="L47" i="6" s="1"/>
  <c r="J47" i="6"/>
  <c r="M46" i="6"/>
  <c r="P46" i="6" s="1"/>
  <c r="K46" i="6"/>
  <c r="L46" i="6" s="1"/>
  <c r="J46" i="6"/>
  <c r="M45" i="6"/>
  <c r="P45" i="6" s="1"/>
  <c r="K45" i="6"/>
  <c r="L45" i="6" s="1"/>
  <c r="J45" i="6"/>
  <c r="M44" i="6"/>
  <c r="P44" i="6" s="1"/>
  <c r="K44" i="6"/>
  <c r="L44" i="6" s="1"/>
  <c r="J44" i="6"/>
  <c r="M43" i="6"/>
  <c r="P43" i="6" s="1"/>
  <c r="K43" i="6"/>
  <c r="L43" i="6" s="1"/>
  <c r="J43" i="6"/>
  <c r="M42" i="6"/>
  <c r="P42" i="6" s="1"/>
  <c r="K42" i="6"/>
  <c r="L42" i="6" s="1"/>
  <c r="J42" i="6"/>
  <c r="M49" i="6"/>
  <c r="P49" i="6" s="1"/>
  <c r="K49" i="6"/>
  <c r="L49" i="6" s="1"/>
  <c r="J49" i="6"/>
  <c r="M53" i="6"/>
  <c r="P53" i="6" s="1"/>
  <c r="K53" i="6"/>
  <c r="L53" i="6" s="1"/>
  <c r="J53" i="6"/>
  <c r="M52" i="6"/>
  <c r="P52" i="6" s="1"/>
  <c r="K52" i="6"/>
  <c r="L52" i="6" s="1"/>
  <c r="J52" i="6"/>
  <c r="M51" i="6"/>
  <c r="P51" i="6" s="1"/>
  <c r="K51" i="6"/>
  <c r="L51" i="6" s="1"/>
  <c r="J51" i="6"/>
  <c r="M50" i="6"/>
  <c r="P50" i="6" s="1"/>
  <c r="K50" i="6"/>
  <c r="L50" i="6" s="1"/>
  <c r="J50" i="6"/>
  <c r="M60" i="6"/>
  <c r="P60" i="6" s="1"/>
  <c r="K60" i="6"/>
  <c r="L60" i="6" s="1"/>
  <c r="J60" i="6"/>
  <c r="M59" i="6"/>
  <c r="P59" i="6" s="1"/>
  <c r="K59" i="6"/>
  <c r="L59" i="6" s="1"/>
  <c r="J59" i="6"/>
  <c r="M58" i="6"/>
  <c r="P58" i="6" s="1"/>
  <c r="K58" i="6"/>
  <c r="L58" i="6" s="1"/>
  <c r="J58" i="6"/>
  <c r="M57" i="6"/>
  <c r="P57" i="6" s="1"/>
  <c r="K57" i="6"/>
  <c r="L57" i="6" s="1"/>
  <c r="J57" i="6"/>
  <c r="M56" i="6"/>
  <c r="P56" i="6" s="1"/>
  <c r="K56" i="6"/>
  <c r="L56" i="6" s="1"/>
  <c r="J56" i="6"/>
  <c r="M55" i="6"/>
  <c r="P55" i="6" s="1"/>
  <c r="K55" i="6"/>
  <c r="L55" i="6" s="1"/>
  <c r="J55" i="6"/>
  <c r="M54" i="6"/>
  <c r="P54" i="6" s="1"/>
  <c r="K54" i="6"/>
  <c r="L54" i="6" s="1"/>
  <c r="J54" i="6"/>
  <c r="M62" i="6"/>
  <c r="P62" i="6" s="1"/>
  <c r="K62" i="6"/>
  <c r="L62" i="6" s="1"/>
  <c r="J62" i="6"/>
  <c r="M63" i="6"/>
  <c r="P63" i="6" s="1"/>
  <c r="K63" i="6"/>
  <c r="L63" i="6" s="1"/>
  <c r="J63" i="6"/>
  <c r="M61" i="6"/>
  <c r="P61" i="6" s="1"/>
  <c r="K61" i="6"/>
  <c r="L61" i="6" s="1"/>
  <c r="J61" i="6"/>
  <c r="M67" i="6"/>
  <c r="P67" i="6" s="1"/>
  <c r="K67" i="6"/>
  <c r="L67" i="6" s="1"/>
  <c r="J67" i="6"/>
  <c r="M66" i="6"/>
  <c r="P66" i="6" s="1"/>
  <c r="K66" i="6"/>
  <c r="L66" i="6" s="1"/>
  <c r="J66" i="6"/>
  <c r="M65" i="6"/>
  <c r="P65" i="6" s="1"/>
  <c r="K65" i="6"/>
  <c r="L65" i="6" s="1"/>
  <c r="J65" i="6"/>
  <c r="M64" i="6"/>
  <c r="P64" i="6" s="1"/>
  <c r="K64" i="6"/>
  <c r="L64" i="6" s="1"/>
  <c r="J64" i="6"/>
  <c r="M70" i="6"/>
  <c r="P70" i="6" s="1"/>
  <c r="K70" i="6"/>
  <c r="L70" i="6" s="1"/>
  <c r="J70" i="6"/>
  <c r="M69" i="6"/>
  <c r="P69" i="6" s="1"/>
  <c r="K69" i="6"/>
  <c r="L69" i="6" s="1"/>
  <c r="J69" i="6"/>
  <c r="M68" i="6"/>
  <c r="P68" i="6" s="1"/>
  <c r="K68" i="6"/>
  <c r="L68" i="6" s="1"/>
  <c r="J68" i="6"/>
  <c r="M72" i="6"/>
  <c r="P72" i="6" s="1"/>
  <c r="K72" i="6"/>
  <c r="L72" i="6" s="1"/>
  <c r="J72" i="6"/>
  <c r="M71" i="6"/>
  <c r="P71" i="6" s="1"/>
  <c r="K71" i="6"/>
  <c r="L71" i="6" s="1"/>
  <c r="J71" i="6"/>
  <c r="M78" i="6"/>
  <c r="P78" i="6" s="1"/>
  <c r="K78" i="6"/>
  <c r="L78" i="6" s="1"/>
  <c r="J78" i="6"/>
  <c r="M77" i="6"/>
  <c r="P77" i="6" s="1"/>
  <c r="K77" i="6"/>
  <c r="L77" i="6" s="1"/>
  <c r="J77" i="6"/>
  <c r="M76" i="6"/>
  <c r="P76" i="6" s="1"/>
  <c r="K76" i="6"/>
  <c r="L76" i="6" s="1"/>
  <c r="J76" i="6"/>
  <c r="M75" i="6"/>
  <c r="P75" i="6" s="1"/>
  <c r="K75" i="6"/>
  <c r="L75" i="6" s="1"/>
  <c r="J75" i="6"/>
  <c r="M74" i="6"/>
  <c r="P74" i="6" s="1"/>
  <c r="K74" i="6"/>
  <c r="L74" i="6" s="1"/>
  <c r="J74" i="6"/>
  <c r="M73" i="6"/>
  <c r="P73" i="6" s="1"/>
  <c r="K73" i="6"/>
  <c r="L73" i="6" s="1"/>
  <c r="J73" i="6"/>
</calcChain>
</file>

<file path=xl/sharedStrings.xml><?xml version="1.0" encoding="utf-8"?>
<sst xmlns="http://schemas.openxmlformats.org/spreadsheetml/2006/main" count="1092" uniqueCount="251">
  <si>
    <t xml:space="preserve">Dosage Form </t>
  </si>
  <si>
    <t>Strength</t>
  </si>
  <si>
    <t>tablet</t>
  </si>
  <si>
    <t>tablet, enteric coated</t>
  </si>
  <si>
    <t>celecoxib</t>
  </si>
  <si>
    <t>capsule</t>
  </si>
  <si>
    <t>100 mg</t>
  </si>
  <si>
    <t>200 mg</t>
  </si>
  <si>
    <t>400 mg</t>
  </si>
  <si>
    <t>50 mg</t>
  </si>
  <si>
    <t xml:space="preserve">diclofenac </t>
  </si>
  <si>
    <t>18 mg</t>
  </si>
  <si>
    <t>35 mg</t>
  </si>
  <si>
    <t>diclofenac potassium</t>
  </si>
  <si>
    <t>25 mg</t>
  </si>
  <si>
    <t>diclofenac sodium</t>
  </si>
  <si>
    <t>tablet, delayed release</t>
  </si>
  <si>
    <t>75 mg</t>
  </si>
  <si>
    <t>tablet, extended release</t>
  </si>
  <si>
    <t>diclofenac sodium/misoprostol</t>
  </si>
  <si>
    <t>50 mg-0.2 mg</t>
  </si>
  <si>
    <t>75 mg-0.2 mg</t>
  </si>
  <si>
    <t>diflunisal</t>
  </si>
  <si>
    <t>500 mg</t>
  </si>
  <si>
    <t>etodolac</t>
  </si>
  <si>
    <t>300 mg</t>
  </si>
  <si>
    <t>600 mg</t>
  </si>
  <si>
    <t>fenoprofen calcium</t>
  </si>
  <si>
    <t>flurbiprofen</t>
  </si>
  <si>
    <t>ibuprofen</t>
  </si>
  <si>
    <t>suspension</t>
  </si>
  <si>
    <t>100 mg/5 ml</t>
  </si>
  <si>
    <t>800 mg</t>
  </si>
  <si>
    <t>indomethacin</t>
  </si>
  <si>
    <t>20 mg</t>
  </si>
  <si>
    <t>capsule, extended release</t>
  </si>
  <si>
    <t>25 mg/5 ml</t>
  </si>
  <si>
    <t>ketoprofen</t>
  </si>
  <si>
    <t>ketorolac tromethamine</t>
  </si>
  <si>
    <t>10 mg</t>
  </si>
  <si>
    <t>meclofenamate sodium</t>
  </si>
  <si>
    <t>mefenamic acid</t>
  </si>
  <si>
    <t>250 mg</t>
  </si>
  <si>
    <t>meloxicam</t>
  </si>
  <si>
    <t>5 mg</t>
  </si>
  <si>
    <t>15 mg</t>
  </si>
  <si>
    <t>7.5 mg</t>
  </si>
  <si>
    <t>nabumetone</t>
  </si>
  <si>
    <t>750 mg</t>
  </si>
  <si>
    <t>naproxen</t>
  </si>
  <si>
    <t>125 mg/5 ml</t>
  </si>
  <si>
    <t>375 mg</t>
  </si>
  <si>
    <t>naproxen sodium</t>
  </si>
  <si>
    <t>220 mg</t>
  </si>
  <si>
    <t>275 mg</t>
  </si>
  <si>
    <t>550 mg</t>
  </si>
  <si>
    <t>oxaprozin</t>
  </si>
  <si>
    <t>piroxicam</t>
  </si>
  <si>
    <t>sulindac</t>
  </si>
  <si>
    <t>150 mg</t>
  </si>
  <si>
    <t>tolmetin sodium</t>
  </si>
  <si>
    <t>naproxen/esomeprazole</t>
  </si>
  <si>
    <t>375mg/20 mg</t>
  </si>
  <si>
    <t>500mg/20 mg</t>
  </si>
  <si>
    <t>Billed Lines</t>
  </si>
  <si>
    <t>Total Units</t>
  </si>
  <si>
    <t>Total Paid</t>
  </si>
  <si>
    <t>Days Supply</t>
  </si>
  <si>
    <t>Label Name</t>
  </si>
  <si>
    <t>CELEBREX</t>
  </si>
  <si>
    <t>ZIPSOR</t>
  </si>
  <si>
    <t>CATAFLAM</t>
  </si>
  <si>
    <t>ZORVOLEX</t>
  </si>
  <si>
    <t>ARTHROTEC</t>
  </si>
  <si>
    <t>400mg</t>
  </si>
  <si>
    <t>Vimovo</t>
  </si>
  <si>
    <t>NAPRELAN</t>
  </si>
  <si>
    <t>NAPROSYN</t>
  </si>
  <si>
    <t>VIVLODEX</t>
  </si>
  <si>
    <t>DUEXIS</t>
  </si>
  <si>
    <t>NALFON</t>
  </si>
  <si>
    <t>Feldene</t>
  </si>
  <si>
    <t>Ingredient  Name</t>
  </si>
  <si>
    <t>not applicable</t>
  </si>
  <si>
    <t>Average Days Supply</t>
  </si>
  <si>
    <t>Average Paid per Unit</t>
  </si>
  <si>
    <t>Average Units</t>
  </si>
  <si>
    <t>Average Pharmacy Unit</t>
  </si>
  <si>
    <t>Average Physician Units</t>
  </si>
  <si>
    <t>ketorolac tromethamine tablet 10 mg</t>
  </si>
  <si>
    <t>etodolac tablet, extended release 500 mg</t>
  </si>
  <si>
    <t>meloxicam tablet 15 mg</t>
  </si>
  <si>
    <t>etodolac tablet 500 mg</t>
  </si>
  <si>
    <t>diclofenac sodium tablet, extended release 100 mg</t>
  </si>
  <si>
    <t>celecoxib capsule 400 mg</t>
  </si>
  <si>
    <t>celecoxib capsule 200 mg</t>
  </si>
  <si>
    <t>indomethacin capsule, extended release 75 mg</t>
  </si>
  <si>
    <t>oxaprozin tablet 600 mg</t>
  </si>
  <si>
    <t>meloxicam tablet 7.5 mg</t>
  </si>
  <si>
    <t>naproxen sodium tablet, extended release 500 mg</t>
  </si>
  <si>
    <t>sulindac tablet 150 mg</t>
  </si>
  <si>
    <t>nabumetone tablet 750 mg</t>
  </si>
  <si>
    <t>etodolac tablet 400 mg</t>
  </si>
  <si>
    <t>naproxen tablet 500 mg</t>
  </si>
  <si>
    <t>indomethacin capsule 50 mg</t>
  </si>
  <si>
    <t>nabumetone tablet 500 mg</t>
  </si>
  <si>
    <t>naproxen tablet 250 mg</t>
  </si>
  <si>
    <t>celecoxib capsule 100 mg</t>
  </si>
  <si>
    <t>etodolac capsule 300 mg</t>
  </si>
  <si>
    <t>diclofenac sodium/misoprostol tablet, enteric coated 50 mg-0.2 mg</t>
  </si>
  <si>
    <t>diclofenac sodium tablet, delayed release 75 mg</t>
  </si>
  <si>
    <t>naproxen tablet, enteric coated 375 mg</t>
  </si>
  <si>
    <t>naproxen sodium tablet 550 mg</t>
  </si>
  <si>
    <t>diclofenac sodium/misoprostol tablet, enteric coated 75 mg-0.2 mg</t>
  </si>
  <si>
    <t>ibuprofen tablet 600 mg</t>
  </si>
  <si>
    <t>naproxen sodium tablet 220 mg</t>
  </si>
  <si>
    <t>diclofenac sodium tablet, delayed release 50 mg</t>
  </si>
  <si>
    <t>ketoprofen capsule 50 mg</t>
  </si>
  <si>
    <t>ketoprofen capsule 75 mg</t>
  </si>
  <si>
    <t>naproxen sodium tablet, extended release 375 mg</t>
  </si>
  <si>
    <t>flurbiprofen tablet 100 mg</t>
  </si>
  <si>
    <t>ibuprofen tablet 400 mg</t>
  </si>
  <si>
    <t>naproxen sodium tablet 275 mg</t>
  </si>
  <si>
    <t>ibuprofen tablet 200 mg</t>
  </si>
  <si>
    <t>ibuprofen tablet 800 mg</t>
  </si>
  <si>
    <t>etodolac capsule 200 mg</t>
  </si>
  <si>
    <t>indomethacin capsule 25 mg</t>
  </si>
  <si>
    <t>sulindac tablet 200 mg</t>
  </si>
  <si>
    <t>ibuprofen capsule 200 mg</t>
  </si>
  <si>
    <t>ibuprofen suspension 100 mg/5 ml</t>
  </si>
  <si>
    <t>CELEBREX capsule 200 mg</t>
  </si>
  <si>
    <t>NALFON capsule 400mg</t>
  </si>
  <si>
    <t>fenoprofen</t>
  </si>
  <si>
    <t>Ingredient</t>
  </si>
  <si>
    <t>Product Description</t>
  </si>
  <si>
    <t>Description</t>
  </si>
  <si>
    <t>Average Paid</t>
  </si>
  <si>
    <t xml:space="preserve"> Current Generic Drug Rate</t>
  </si>
  <si>
    <t>Current Brand Drug Rate</t>
  </si>
  <si>
    <t>2019 Generic Drug Rate</t>
  </si>
  <si>
    <t>Rate Compare</t>
  </si>
  <si>
    <t>2019 Brand Drug Rate</t>
  </si>
  <si>
    <t>Difference</t>
  </si>
  <si>
    <t>naproxen 125 mg/5 ml suspension</t>
  </si>
  <si>
    <t>ibuprofen 100 mg/5 ml suspension</t>
  </si>
  <si>
    <t>CELEBREX 100 mg capsule</t>
  </si>
  <si>
    <t>ibuprofen 200 mg capsule</t>
  </si>
  <si>
    <t>indomethacin 25 mg/5 ml suspension</t>
  </si>
  <si>
    <t>ibuprofen 100 mg tablet</t>
  </si>
  <si>
    <t>CATAFLAM 50 mg tablet</t>
  </si>
  <si>
    <t>ketoprofen 25 mg capsule</t>
  </si>
  <si>
    <t>ZORVOLEX 35 mg capsule</t>
  </si>
  <si>
    <t>naproxen sodium 220 mg capsule</t>
  </si>
  <si>
    <t>NALFON 400mg capsule</t>
  </si>
  <si>
    <t>ZIPSOR 25 mg capsule</t>
  </si>
  <si>
    <t>fenoprofen calcium 200 mg capsule</t>
  </si>
  <si>
    <t>indomethacin 25 mg capsule</t>
  </si>
  <si>
    <t>sulindac 200 mg tablet</t>
  </si>
  <si>
    <t>etodolac 200 mg capsule</t>
  </si>
  <si>
    <t>fenoprofen calcium 400 mg capsule</t>
  </si>
  <si>
    <t>fenoprofen calcium 600 mg tablet</t>
  </si>
  <si>
    <t>ibuprofen 800 mg tablet</t>
  </si>
  <si>
    <t>celecoxib 50 mg capsule</t>
  </si>
  <si>
    <t>ibuprofen 200 mg tablet</t>
  </si>
  <si>
    <t>naproxen sodium 275 mg tablet</t>
  </si>
  <si>
    <t>VIVLODEX 5 mg capsule</t>
  </si>
  <si>
    <t>ibuprofen 400 mg tablet</t>
  </si>
  <si>
    <t>flurbiprofen 100 mg tablet</t>
  </si>
  <si>
    <t>diclofenac sodium 50 mg tablet, delayed release</t>
  </si>
  <si>
    <t>ketoprofen 50 mg capsule</t>
  </si>
  <si>
    <t>NAPROSYN 500 mg tablet</t>
  </si>
  <si>
    <t>ZORVOLEX 18 mg capsule</t>
  </si>
  <si>
    <t>naproxen sodium 375 mg tablet, extended release</t>
  </si>
  <si>
    <t>ketoprofen 75 mg capsule</t>
  </si>
  <si>
    <t>NAPRELAN 500 mg tablet, extended release</t>
  </si>
  <si>
    <t>naproxen sodium 220 mg tablet</t>
  </si>
  <si>
    <t>ibuprofen 600 mg tablet</t>
  </si>
  <si>
    <t>diclofenac sodium/misoprostol 75 mg-0.2 mg tablet, enteric coated</t>
  </si>
  <si>
    <t>naproxen 375 mg tablet, enteric coated</t>
  </si>
  <si>
    <t>diclofenac sodium 75 mg tablet, delayed release</t>
  </si>
  <si>
    <t>naproxen sodium 550 mg tablet</t>
  </si>
  <si>
    <t>ARTHROTEC 75 mg-0.2 mg tablet, enteric coated</t>
  </si>
  <si>
    <t>diclofenac sodium/misoprostol 50 mg-0.2 mg tablet, enteric coated</t>
  </si>
  <si>
    <t>naproxen 500 mg tablet, enteric coated</t>
  </si>
  <si>
    <t>celecoxib 100 mg capsule</t>
  </si>
  <si>
    <t>etodolac 300 mg capsule</t>
  </si>
  <si>
    <t>naproxen 250 mg tablet</t>
  </si>
  <si>
    <t>nabumetone 500 mg tablet</t>
  </si>
  <si>
    <t>etodolac 400 mg tablet, extended release</t>
  </si>
  <si>
    <t>indomethacin 50 mg capsule</t>
  </si>
  <si>
    <t>naproxen 500 mg tablet</t>
  </si>
  <si>
    <t>etodolac 400 mg tablet</t>
  </si>
  <si>
    <t>nabumetone 750 mg tablet</t>
  </si>
  <si>
    <t>diclofenac potassium 50 mg tablet</t>
  </si>
  <si>
    <t>diclofenac sodium 25 mg tablet, delayed release</t>
  </si>
  <si>
    <t>naproxen 375 mg tablet</t>
  </si>
  <si>
    <t>sulindac 150 mg tablet</t>
  </si>
  <si>
    <t>naproxen sodium 500 mg tablet, extended release</t>
  </si>
  <si>
    <t>meloxicam 7.5 mg tablet</t>
  </si>
  <si>
    <t>Feldene 20 mg capsule</t>
  </si>
  <si>
    <t>NAPRELAN 750 mg tablet, extended release</t>
  </si>
  <si>
    <t>indomethacin 75 mg capsule, extended release</t>
  </si>
  <si>
    <t>oxaprozin 600 mg tablet</t>
  </si>
  <si>
    <t>CELEBREX 200 mg capsule</t>
  </si>
  <si>
    <t>celecoxib 200 mg capsule</t>
  </si>
  <si>
    <t>celecoxib 400 mg capsule</t>
  </si>
  <si>
    <t>piroxicam 20 mg capsule</t>
  </si>
  <si>
    <t>diclofenac sodium 100 mg tablet, extended release</t>
  </si>
  <si>
    <t>piroxicam 10 mg capsule</t>
  </si>
  <si>
    <t>etodolac 500 mg tablet</t>
  </si>
  <si>
    <t>VIVLODEX 10 mg capsule</t>
  </si>
  <si>
    <t>meloxicam 15 mg tablet</t>
  </si>
  <si>
    <t>mefenamic acid 250 mg capsule</t>
  </si>
  <si>
    <t>ketoprofen 200 mg capsule, extended release</t>
  </si>
  <si>
    <t>etodolac 600 mg tablet, extended release</t>
  </si>
  <si>
    <t>meclofenamate sodium 50 mg capsule</t>
  </si>
  <si>
    <t>etodolac 500 mg tablet, extended release</t>
  </si>
  <si>
    <t>ketorolac tromethamine 10 mg tablet</t>
  </si>
  <si>
    <t>VIMOVO</t>
  </si>
  <si>
    <t>VIMOVO 375mg/20 mg tablet, delayed release</t>
  </si>
  <si>
    <t>VIMOVO 500mg/20 mg tablet, delayed release</t>
  </si>
  <si>
    <t>DAILY UNITS (MAX)</t>
  </si>
  <si>
    <t>Average Units per Day</t>
  </si>
  <si>
    <t>Units Compare</t>
  </si>
  <si>
    <t>Vimovo 375mg/20 mg tablet, delayed release</t>
  </si>
  <si>
    <t xml:space="preserve"> Current Rate Per Unit</t>
  </si>
  <si>
    <t>Daily Cost</t>
  </si>
  <si>
    <t>Drug Ingredient</t>
  </si>
  <si>
    <t>Reference Brand Name</t>
  </si>
  <si>
    <t>Exempt/Non-Exempt*</t>
  </si>
  <si>
    <t>Exempt</t>
  </si>
  <si>
    <t>Non-Exempt</t>
  </si>
  <si>
    <t>VOLTAREN</t>
  </si>
  <si>
    <t>DOLOBID</t>
  </si>
  <si>
    <t>LODINE XL</t>
  </si>
  <si>
    <t>famotidine/ibuprofen</t>
  </si>
  <si>
    <t>ANSAID</t>
  </si>
  <si>
    <t>MOTRIN</t>
  </si>
  <si>
    <t>INDOCIN</t>
  </si>
  <si>
    <t>TIVORBEX</t>
  </si>
  <si>
    <t>ORUDIS</t>
  </si>
  <si>
    <t xml:space="preserve">Not Applicable </t>
  </si>
  <si>
    <t>MECLOMEN</t>
  </si>
  <si>
    <t>PONSTEL</t>
  </si>
  <si>
    <t>MOBIC</t>
  </si>
  <si>
    <t>RELAFEN</t>
  </si>
  <si>
    <t>ANAPROX, NAPRELAN</t>
  </si>
  <si>
    <t>DAYPRO</t>
  </si>
  <si>
    <t>FELDENE</t>
  </si>
  <si>
    <t>CLINORIL</t>
  </si>
  <si>
    <t>TOLECTIN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</si>
</sst>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164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4" fontId="0" fillId="0" borderId="0" xfId="2" applyNumberFormat="1" applyFont="1" applyFill="1" applyAlignment="1">
      <alignment horizontal="right"/>
    </xf>
    <xf numFmtId="44" fontId="0" fillId="0" borderId="0" xfId="1" applyNumberFormat="1" applyFont="1" applyFill="1" applyAlignment="1">
      <alignment horizontal="right"/>
    </xf>
    <xf numFmtId="49" fontId="5" fillId="0" borderId="0" xfId="0" applyNumberFormat="1" applyFont="1" applyFill="1" applyAlignment="1">
      <alignment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6" xfId="2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44" fontId="0" fillId="0" borderId="8" xfId="2" applyFont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164" fontId="0" fillId="0" borderId="1" xfId="1" applyNumberFormat="1" applyFont="1" applyFill="1" applyBorder="1" applyAlignment="1" applyProtection="1">
      <alignment horizontal="right" wrapText="1"/>
      <protection locked="0"/>
    </xf>
    <xf numFmtId="44" fontId="0" fillId="0" borderId="1" xfId="2" applyNumberFormat="1" applyFont="1" applyFill="1" applyBorder="1" applyAlignment="1" applyProtection="1">
      <alignment horizontal="right" wrapText="1"/>
      <protection locked="0"/>
    </xf>
    <xf numFmtId="44" fontId="0" fillId="0" borderId="1" xfId="1" applyNumberFormat="1" applyFont="1" applyFill="1" applyBorder="1" applyAlignment="1" applyProtection="1">
      <alignment horizontal="right" wrapText="1"/>
      <protection locked="0"/>
    </xf>
    <xf numFmtId="165" fontId="0" fillId="0" borderId="1" xfId="1" applyNumberFormat="1" applyFont="1" applyFill="1" applyBorder="1" applyAlignment="1" applyProtection="1">
      <alignment horizontal="right" wrapText="1"/>
      <protection locked="0"/>
    </xf>
    <xf numFmtId="166" fontId="0" fillId="0" borderId="1" xfId="4" applyNumberFormat="1" applyFont="1" applyFill="1" applyBorder="1" applyAlignment="1" applyProtection="1">
      <alignment horizontal="right" wrapText="1"/>
      <protection locked="0"/>
    </xf>
    <xf numFmtId="164" fontId="0" fillId="0" borderId="6" xfId="1" applyNumberFormat="1" applyFont="1" applyFill="1" applyBorder="1" applyAlignment="1" applyProtection="1">
      <alignment horizontal="right" wrapText="1"/>
      <protection locked="0"/>
    </xf>
    <xf numFmtId="165" fontId="0" fillId="0" borderId="6" xfId="1" applyNumberFormat="1" applyFont="1" applyFill="1" applyBorder="1" applyAlignment="1" applyProtection="1">
      <alignment horizontal="right" wrapText="1"/>
      <protection locked="0"/>
    </xf>
    <xf numFmtId="3" fontId="6" fillId="0" borderId="1" xfId="3" applyNumberFormat="1" applyFont="1" applyBorder="1" applyAlignment="1" applyProtection="1">
      <alignment horizontal="right" wrapText="1"/>
      <protection locked="0"/>
    </xf>
    <xf numFmtId="44" fontId="6" fillId="0" borderId="1" xfId="3" applyNumberFormat="1" applyFont="1" applyBorder="1" applyAlignment="1" applyProtection="1">
      <alignment horizontal="right" wrapText="1"/>
      <protection locked="0"/>
    </xf>
    <xf numFmtId="164" fontId="0" fillId="0" borderId="2" xfId="1" applyNumberFormat="1" applyFont="1" applyFill="1" applyBorder="1" applyAlignment="1" applyProtection="1">
      <alignment horizontal="right" wrapText="1"/>
      <protection locked="0"/>
    </xf>
    <xf numFmtId="44" fontId="0" fillId="0" borderId="2" xfId="2" applyNumberFormat="1" applyFont="1" applyFill="1" applyBorder="1" applyAlignment="1" applyProtection="1">
      <alignment horizontal="right" wrapText="1"/>
      <protection locked="0"/>
    </xf>
    <xf numFmtId="3" fontId="3" fillId="0" borderId="1" xfId="3" applyNumberFormat="1" applyFont="1" applyFill="1" applyBorder="1" applyAlignment="1" applyProtection="1">
      <alignment horizontal="right" wrapText="1"/>
      <protection locked="0"/>
    </xf>
    <xf numFmtId="44" fontId="3" fillId="0" borderId="1" xfId="3" applyNumberFormat="1" applyFont="1" applyFill="1" applyBorder="1" applyAlignment="1" applyProtection="1">
      <alignment horizontal="right" wrapText="1"/>
      <protection locked="0"/>
    </xf>
    <xf numFmtId="165" fontId="3" fillId="0" borderId="1" xfId="1" applyNumberFormat="1" applyFont="1" applyFill="1" applyBorder="1" applyAlignment="1" applyProtection="1">
      <alignment horizontal="right" wrapText="1"/>
      <protection locked="0"/>
    </xf>
    <xf numFmtId="165" fontId="3" fillId="0" borderId="6" xfId="1" applyNumberFormat="1" applyFont="1" applyFill="1" applyBorder="1" applyAlignment="1" applyProtection="1">
      <alignment horizontal="right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164" fontId="0" fillId="0" borderId="7" xfId="1" applyNumberFormat="1" applyFont="1" applyFill="1" applyBorder="1" applyAlignment="1" applyProtection="1">
      <alignment horizontal="right" wrapText="1"/>
      <protection locked="0"/>
    </xf>
    <xf numFmtId="44" fontId="0" fillId="0" borderId="7" xfId="2" applyNumberFormat="1" applyFont="1" applyFill="1" applyBorder="1" applyAlignment="1" applyProtection="1">
      <alignment horizontal="right" wrapText="1"/>
      <protection locked="0"/>
    </xf>
    <xf numFmtId="44" fontId="0" fillId="0" borderId="7" xfId="1" applyNumberFormat="1" applyFont="1" applyFill="1" applyBorder="1" applyAlignment="1" applyProtection="1">
      <alignment horizontal="right" wrapText="1"/>
      <protection locked="0"/>
    </xf>
    <xf numFmtId="165" fontId="0" fillId="0" borderId="7" xfId="1" applyNumberFormat="1" applyFont="1" applyFill="1" applyBorder="1" applyAlignment="1" applyProtection="1">
      <alignment horizontal="right" wrapText="1"/>
      <protection locked="0"/>
    </xf>
    <xf numFmtId="166" fontId="0" fillId="0" borderId="7" xfId="4" applyNumberFormat="1" applyFont="1" applyFill="1" applyBorder="1" applyAlignment="1" applyProtection="1">
      <alignment horizontal="right" wrapText="1"/>
      <protection locked="0"/>
    </xf>
    <xf numFmtId="164" fontId="0" fillId="0" borderId="8" xfId="1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164" fontId="0" fillId="0" borderId="1" xfId="1" applyNumberFormat="1" applyFont="1" applyFill="1" applyBorder="1" applyAlignment="1" applyProtection="1">
      <alignment horizontal="right" vertical="center" wrapText="1"/>
      <protection locked="0"/>
    </xf>
    <xf numFmtId="44" fontId="0" fillId="0" borderId="1" xfId="2" applyFont="1" applyFill="1" applyBorder="1" applyAlignment="1" applyProtection="1">
      <alignment horizontal="right" vertical="center" wrapText="1"/>
      <protection locked="0"/>
    </xf>
    <xf numFmtId="165" fontId="0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vertical="center" wrapText="1"/>
    </xf>
    <xf numFmtId="3" fontId="3" fillId="0" borderId="1" xfId="3" applyNumberFormat="1" applyFont="1" applyFill="1" applyBorder="1" applyAlignment="1" applyProtection="1">
      <alignment horizontal="right" vertical="center" wrapText="1"/>
      <protection locked="0"/>
    </xf>
    <xf numFmtId="44" fontId="3" fillId="0" borderId="1" xfId="2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vertical="center" wrapText="1"/>
      <protection locked="0"/>
    </xf>
    <xf numFmtId="164" fontId="0" fillId="0" borderId="7" xfId="1" applyNumberFormat="1" applyFont="1" applyFill="1" applyBorder="1" applyAlignment="1" applyProtection="1">
      <alignment horizontal="right" vertical="center" wrapText="1"/>
      <protection locked="0"/>
    </xf>
    <xf numFmtId="44" fontId="0" fillId="0" borderId="7" xfId="2" applyFont="1" applyFill="1" applyBorder="1" applyAlignment="1" applyProtection="1">
      <alignment horizontal="right" vertical="center" wrapText="1"/>
      <protection locked="0"/>
    </xf>
    <xf numFmtId="165" fontId="0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1" applyNumberFormat="1" applyFont="1" applyFill="1" applyAlignment="1">
      <alignment horizontal="right" vertical="center" wrapText="1"/>
    </xf>
    <xf numFmtId="44" fontId="0" fillId="0" borderId="0" xfId="2" applyFont="1" applyFill="1" applyAlignment="1">
      <alignment horizontal="right" vertical="center" wrapText="1"/>
    </xf>
    <xf numFmtId="165" fontId="0" fillId="0" borderId="0" xfId="1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49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44" fontId="4" fillId="2" borderId="4" xfId="2" applyFont="1" applyFill="1" applyBorder="1" applyAlignment="1" applyProtection="1">
      <alignment horizontal="center" vertical="center" wrapText="1"/>
      <protection locked="0"/>
    </xf>
    <xf numFmtId="165" fontId="4" fillId="2" borderId="4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Comma" xfId="1" builtinId="3"/>
    <cellStyle name="Currency" xfId="2" builtinId="4"/>
    <cellStyle name="Normal" xfId="0" builtinId="0"/>
    <cellStyle name="Normal_Sheet1" xfId="3"/>
    <cellStyle name="Percent" xfId="4" builtinId="5"/>
  </cellStyles>
  <dxfs count="89"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indexed="64"/>
          <bgColor theme="1" tint="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bottom" textRotation="0" wrapText="1" indent="0" justifyLastLine="0" shrinkToFit="0" readingOrder="0"/>
      <protection locked="0" hidden="0"/>
    </dxf>
    <dxf>
      <alignment horizontal="center" vertical="bottom" textRotation="0" wrapText="1" indent="0" justifyLastLine="0" shrinkToFit="0" readingOrder="0"/>
      <protection locked="0" hidden="0"/>
    </dxf>
    <dxf>
      <alignment horizontal="center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.0000_);_(* \(#,##0.00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.0000_);_(* \(#,##0.00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.0000_);_(* \(#,##0.000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.0000_);_(* \(#,##0.00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.0000_);_(* \(#,##0.00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.0000_);_(* \(#,##0.000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indexed="64"/>
          <bgColor theme="1" tint="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C26" totalsRowShown="0" headerRowDxfId="88" dataDxfId="86" headerRowBorderDxfId="87" tableBorderDxfId="85" totalsRowBorderDxfId="84">
  <autoFilter ref="A1:C26"/>
  <tableColumns count="3">
    <tableColumn id="1" name="Drug Ingredient" dataDxfId="83"/>
    <tableColumn id="2" name="Reference Brand Name" dataDxfId="82"/>
    <tableColumn id="3" name="Exempt/Non-Exempt*" dataDxfId="8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NSAID - Exempt and Non-Exempt"/>
    </ext>
  </extLst>
</table>
</file>

<file path=xl/tables/table2.xml><?xml version="1.0" encoding="utf-8"?>
<table xmlns="http://schemas.openxmlformats.org/spreadsheetml/2006/main" id="2" name="Table2" displayName="Table2" ref="A1:D78" totalsRowShown="0" headerRowDxfId="80" dataDxfId="78" headerRowBorderDxfId="79" tableBorderDxfId="77" totalsRowBorderDxfId="76">
  <autoFilter ref="A1:D78"/>
  <tableColumns count="4">
    <tableColumn id="1" name="Description" dataDxfId="75"/>
    <tableColumn id="2" name=" Current Rate Per Unit" dataDxfId="74"/>
    <tableColumn id="3" name="DAILY UNITS (MAX)" dataDxfId="73"/>
    <tableColumn id="4" name="Daily Cost" dataDxfId="72" dataCellStyle="Currency">
      <calculatedColumnFormula>B2*C2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NSAID Daily Cost"/>
    </ext>
  </extLst>
</table>
</file>

<file path=xl/tables/table3.xml><?xml version="1.0" encoding="utf-8"?>
<table xmlns="http://schemas.openxmlformats.org/spreadsheetml/2006/main" id="3" name="Table3" displayName="Table3" ref="A1:R78" totalsRowShown="0" headerRowDxfId="71" dataDxfId="69" headerRowBorderDxfId="70" tableBorderDxfId="68" dataCellStyle="Comma">
  <autoFilter ref="A1:R78"/>
  <tableColumns count="18">
    <tableColumn id="1" name="Label Name" dataDxfId="67"/>
    <tableColumn id="2" name="Ingredient  Name" dataDxfId="66"/>
    <tableColumn id="3" name="Dosage Form " dataDxfId="65"/>
    <tableColumn id="4" name="Strength" dataDxfId="64"/>
    <tableColumn id="5" name="Description" dataDxfId="63">
      <calculatedColumnFormula>_xlfn.CONCAT(A2," ",D2," ",C2)</calculatedColumnFormula>
    </tableColumn>
    <tableColumn id="6" name="Billed Lines" dataDxfId="62" dataCellStyle="Comma"/>
    <tableColumn id="7" name="Total Paid" dataDxfId="61" dataCellStyle="Currency"/>
    <tableColumn id="8" name="Days Supply" dataDxfId="60" dataCellStyle="Comma"/>
    <tableColumn id="9" name="Total Units" dataDxfId="59" dataCellStyle="Comma"/>
    <tableColumn id="10" name="Average Paid" dataDxfId="58" dataCellStyle="Comma">
      <calculatedColumnFormula>IF(H2="not applicable","not applicable",ROUND(G2/F2,2))</calculatedColumnFormula>
    </tableColumn>
    <tableColumn id="11" name="Average Units" dataDxfId="57" dataCellStyle="Comma">
      <calculatedColumnFormula>IF(I2="not applicable","not applicable",ROUND(I2/F2,0))</calculatedColumnFormula>
    </tableColumn>
    <tableColumn id="12" name="Average Days Supply" dataDxfId="56" dataCellStyle="Comma">
      <calculatedColumnFormula>IF(K2="not applicable","not applicable",ROUND(H2/F2,0))</calculatedColumnFormula>
    </tableColumn>
    <tableColumn id="13" name="Average Paid per Unit" dataDxfId="55" dataCellStyle="Comma">
      <calculatedColumnFormula>IF(G2="not applicable","not applicable",ROUND(G2/I2,4))</calculatedColumnFormula>
    </tableColumn>
    <tableColumn id="14" name="2019 Generic Drug Rate" dataDxfId="54" dataCellStyle="Comma"/>
    <tableColumn id="15" name="2019 Brand Drug Rate" dataDxfId="53" dataCellStyle="Comma"/>
    <tableColumn id="16" name="Rate Compare" dataDxfId="52" dataCellStyle="Percent">
      <calculatedColumnFormula>IF(N2="not applicable",(M2-O2)/M2,(M2-N2)/M2)</calculatedColumnFormula>
    </tableColumn>
    <tableColumn id="17" name=" Current Generic Drug Rate" dataDxfId="51" dataCellStyle="Comma"/>
    <tableColumn id="18" name="Current Brand Drug Rate" dataDxfId="50" dataCellStyle="Comma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harmacy NSAID Utilization"/>
    </ext>
  </extLst>
</table>
</file>

<file path=xl/tables/table4.xml><?xml version="1.0" encoding="utf-8"?>
<table xmlns="http://schemas.openxmlformats.org/spreadsheetml/2006/main" id="4" name="Table4" displayName="Table4" ref="A1:P44" totalsRowShown="0" headerRowDxfId="49" dataDxfId="47" headerRowBorderDxfId="48" tableBorderDxfId="46" totalsRowBorderDxfId="45" dataCellStyle="Comma">
  <autoFilter ref="A1:P44"/>
  <tableColumns count="16">
    <tableColumn id="1" name="Label Name" dataDxfId="44"/>
    <tableColumn id="2" name="Ingredient  Name" dataDxfId="43"/>
    <tableColumn id="3" name="Dosage Form " dataDxfId="42"/>
    <tableColumn id="4" name="Strength" dataDxfId="41"/>
    <tableColumn id="5" name="Description" dataDxfId="40">
      <calculatedColumnFormula>_xlfn.CONCAT(A2," ",D2," ",C2)</calculatedColumnFormula>
    </tableColumn>
    <tableColumn id="6" name="Billed Lines" dataDxfId="39" dataCellStyle="Comma"/>
    <tableColumn id="7" name="Total Paid" dataDxfId="38" dataCellStyle="Currency"/>
    <tableColumn id="8" name="Total Units" dataDxfId="37" dataCellStyle="Comma"/>
    <tableColumn id="9" name="Average Paid" dataDxfId="36" dataCellStyle="Currency">
      <calculatedColumnFormula>G2/F2</calculatedColumnFormula>
    </tableColumn>
    <tableColumn id="10" name="Average Units" dataDxfId="35" dataCellStyle="Comma">
      <calculatedColumnFormula>IF(H2="not applicable","not applicable",ROUND(H2/F2,0))</calculatedColumnFormula>
    </tableColumn>
    <tableColumn id="11" name="Average Paid per Unit" dataDxfId="34" dataCellStyle="Comma">
      <calculatedColumnFormula>IF(G2="not applicable","not applicable",ROUND(G2/H2,4))</calculatedColumnFormula>
    </tableColumn>
    <tableColumn id="12" name="2019 Generic Drug Rate" dataDxfId="33" dataCellStyle="Comma"/>
    <tableColumn id="13" name="2019 Brand Drug Rate" dataDxfId="32" dataCellStyle="Comma"/>
    <tableColumn id="14" name="Rate Compare" dataDxfId="31" dataCellStyle="Percent">
      <calculatedColumnFormula>IF(L2="not applicable",(K2-M2)/K2,(K2-L2)/K2)</calculatedColumnFormula>
    </tableColumn>
    <tableColumn id="15" name=" Current Generic Drug Rate" dataDxfId="30" dataCellStyle="Comma"/>
    <tableColumn id="16" name="Current Brand Drug Rate" dataDxfId="29" dataCellStyle="Comma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escriber NSAID Utilization"/>
    </ext>
  </extLst>
</table>
</file>

<file path=xl/tables/table5.xml><?xml version="1.0" encoding="utf-8"?>
<table xmlns="http://schemas.openxmlformats.org/spreadsheetml/2006/main" id="5" name="Table5" displayName="Table5" ref="A1:E23" totalsRowShown="0" headerRowDxfId="28" dataDxfId="26" headerRowBorderDxfId="27" tableBorderDxfId="25" totalsRowBorderDxfId="24">
  <autoFilter ref="A1:E23"/>
  <tableColumns count="5">
    <tableColumn id="1" name="Ingredient" dataDxfId="23"/>
    <tableColumn id="2" name="Product Description" dataDxfId="22"/>
    <tableColumn id="3" name="Average Pharmacy Unit" dataDxfId="21"/>
    <tableColumn id="4" name="Average Physician Units" dataDxfId="20"/>
    <tableColumn id="5" name="Difference" dataDxfId="19">
      <calculatedColumnFormula>ABS(D2-C2)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Average Units Compare (Part 1)"/>
    </ext>
  </extLst>
</table>
</file>

<file path=xl/tables/table6.xml><?xml version="1.0" encoding="utf-8"?>
<table xmlns="http://schemas.openxmlformats.org/spreadsheetml/2006/main" id="6" name="Table6" displayName="Table6" ref="A25:E46" totalsRowShown="0" headerRowDxfId="18" dataDxfId="17" tableBorderDxfId="16">
  <autoFilter ref="A25:E46"/>
  <tableColumns count="5">
    <tableColumn id="1" name="Ingredient" dataDxfId="15"/>
    <tableColumn id="2" name="Product Description" dataDxfId="14"/>
    <tableColumn id="3" name="Average Pharmacy Unit" dataDxfId="13"/>
    <tableColumn id="4" name="Average Physician Units" dataDxfId="12"/>
    <tableColumn id="5" name="Difference" dataDxfId="11">
      <calculatedColumnFormula>ABS(D26-C26)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Average Units Compare (Part 2)"/>
    </ext>
  </extLst>
</table>
</file>

<file path=xl/tables/table7.xml><?xml version="1.0" encoding="utf-8"?>
<table xmlns="http://schemas.openxmlformats.org/spreadsheetml/2006/main" id="7" name="Table7" displayName="Table7" ref="A1:F78" totalsRowShown="0" headerRowDxfId="10" dataDxfId="8" headerRowBorderDxfId="9" tableBorderDxfId="7" totalsRowBorderDxfId="6">
  <autoFilter ref="A1:F78"/>
  <tableColumns count="6">
    <tableColumn id="1" name="Description" dataDxfId="5"/>
    <tableColumn id="2" name="Average Units" dataDxfId="4"/>
    <tableColumn id="3" name="Average Days Supply" dataDxfId="3"/>
    <tableColumn id="4" name="Average Units per Day" dataDxfId="2">
      <calculatedColumnFormula>ROUNDUP(B2/C2,0)</calculatedColumnFormula>
    </tableColumn>
    <tableColumn id="5" name="DAILY UNITS (MAX)" dataDxfId="1"/>
    <tableColumn id="6" name="Units Compare" dataDxfId="0">
      <calculatedColumnFormula>D2-E2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harmacy Unit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view="pageLayout" zoomScaleNormal="100" workbookViewId="0"/>
  </sheetViews>
  <sheetFormatPr defaultRowHeight="14.5" x14ac:dyDescent="0.35"/>
  <cols>
    <col min="1" max="1" width="30.6328125" style="11" customWidth="1"/>
    <col min="2" max="2" width="24.81640625" style="11" customWidth="1"/>
    <col min="3" max="3" width="21.453125" style="11" customWidth="1"/>
    <col min="4" max="16384" width="8.7265625" style="11"/>
  </cols>
  <sheetData>
    <row r="1" spans="1:3" ht="35" customHeight="1" x14ac:dyDescent="0.35">
      <c r="A1" s="82" t="s">
        <v>227</v>
      </c>
      <c r="B1" s="83" t="s">
        <v>228</v>
      </c>
      <c r="C1" s="84" t="s">
        <v>229</v>
      </c>
    </row>
    <row r="2" spans="1:3" x14ac:dyDescent="0.35">
      <c r="A2" s="7" t="s">
        <v>4</v>
      </c>
      <c r="B2" s="7" t="s">
        <v>69</v>
      </c>
      <c r="C2" s="8" t="s">
        <v>230</v>
      </c>
    </row>
    <row r="3" spans="1:3" x14ac:dyDescent="0.35">
      <c r="A3" s="7" t="s">
        <v>13</v>
      </c>
      <c r="B3" s="7" t="s">
        <v>71</v>
      </c>
      <c r="C3" s="8" t="s">
        <v>231</v>
      </c>
    </row>
    <row r="4" spans="1:3" x14ac:dyDescent="0.35">
      <c r="A4" s="7" t="s">
        <v>15</v>
      </c>
      <c r="B4" s="7" t="s">
        <v>232</v>
      </c>
      <c r="C4" s="8" t="s">
        <v>231</v>
      </c>
    </row>
    <row r="5" spans="1:3" x14ac:dyDescent="0.35">
      <c r="A5" s="7" t="s">
        <v>19</v>
      </c>
      <c r="B5" s="7" t="s">
        <v>73</v>
      </c>
      <c r="C5" s="8" t="s">
        <v>231</v>
      </c>
    </row>
    <row r="6" spans="1:3" x14ac:dyDescent="0.35">
      <c r="A6" s="7" t="s">
        <v>22</v>
      </c>
      <c r="B6" s="7" t="s">
        <v>233</v>
      </c>
      <c r="C6" s="8" t="s">
        <v>230</v>
      </c>
    </row>
    <row r="7" spans="1:3" x14ac:dyDescent="0.35">
      <c r="A7" s="7" t="s">
        <v>24</v>
      </c>
      <c r="B7" s="7" t="s">
        <v>234</v>
      </c>
      <c r="C7" s="8" t="s">
        <v>230</v>
      </c>
    </row>
    <row r="8" spans="1:3" x14ac:dyDescent="0.35">
      <c r="A8" s="7" t="s">
        <v>235</v>
      </c>
      <c r="B8" s="7" t="s">
        <v>79</v>
      </c>
      <c r="C8" s="8" t="s">
        <v>231</v>
      </c>
    </row>
    <row r="9" spans="1:3" x14ac:dyDescent="0.35">
      <c r="A9" s="7" t="s">
        <v>27</v>
      </c>
      <c r="B9" s="7" t="s">
        <v>80</v>
      </c>
      <c r="C9" s="8" t="s">
        <v>230</v>
      </c>
    </row>
    <row r="10" spans="1:3" x14ac:dyDescent="0.35">
      <c r="A10" s="7" t="s">
        <v>28</v>
      </c>
      <c r="B10" s="7" t="s">
        <v>236</v>
      </c>
      <c r="C10" s="8" t="s">
        <v>230</v>
      </c>
    </row>
    <row r="11" spans="1:3" x14ac:dyDescent="0.35">
      <c r="A11" s="7" t="s">
        <v>29</v>
      </c>
      <c r="B11" s="7" t="s">
        <v>237</v>
      </c>
      <c r="C11" s="8" t="s">
        <v>230</v>
      </c>
    </row>
    <row r="12" spans="1:3" x14ac:dyDescent="0.35">
      <c r="A12" s="7" t="s">
        <v>33</v>
      </c>
      <c r="B12" s="7" t="s">
        <v>238</v>
      </c>
      <c r="C12" s="8" t="s">
        <v>230</v>
      </c>
    </row>
    <row r="13" spans="1:3" x14ac:dyDescent="0.35">
      <c r="A13" s="7" t="s">
        <v>33</v>
      </c>
      <c r="B13" s="7" t="s">
        <v>239</v>
      </c>
      <c r="C13" s="8" t="s">
        <v>231</v>
      </c>
    </row>
    <row r="14" spans="1:3" x14ac:dyDescent="0.35">
      <c r="A14" s="7" t="s">
        <v>37</v>
      </c>
      <c r="B14" s="7" t="s">
        <v>240</v>
      </c>
      <c r="C14" s="8" t="s">
        <v>230</v>
      </c>
    </row>
    <row r="15" spans="1:3" x14ac:dyDescent="0.35">
      <c r="A15" s="7" t="s">
        <v>38</v>
      </c>
      <c r="B15" s="7" t="s">
        <v>241</v>
      </c>
      <c r="C15" s="8" t="s">
        <v>231</v>
      </c>
    </row>
    <row r="16" spans="1:3" x14ac:dyDescent="0.35">
      <c r="A16" s="7" t="s">
        <v>40</v>
      </c>
      <c r="B16" s="7" t="s">
        <v>242</v>
      </c>
      <c r="C16" s="8" t="s">
        <v>230</v>
      </c>
    </row>
    <row r="17" spans="1:3" x14ac:dyDescent="0.35">
      <c r="A17" s="7" t="s">
        <v>41</v>
      </c>
      <c r="B17" s="7" t="s">
        <v>243</v>
      </c>
      <c r="C17" s="8" t="s">
        <v>230</v>
      </c>
    </row>
    <row r="18" spans="1:3" x14ac:dyDescent="0.35">
      <c r="A18" s="7" t="s">
        <v>43</v>
      </c>
      <c r="B18" s="7" t="s">
        <v>244</v>
      </c>
      <c r="C18" s="8" t="s">
        <v>230</v>
      </c>
    </row>
    <row r="19" spans="1:3" x14ac:dyDescent="0.35">
      <c r="A19" s="7" t="s">
        <v>43</v>
      </c>
      <c r="B19" s="7" t="s">
        <v>78</v>
      </c>
      <c r="C19" s="8" t="s">
        <v>231</v>
      </c>
    </row>
    <row r="20" spans="1:3" x14ac:dyDescent="0.35">
      <c r="A20" s="7" t="s">
        <v>47</v>
      </c>
      <c r="B20" s="7" t="s">
        <v>245</v>
      </c>
      <c r="C20" s="8" t="s">
        <v>230</v>
      </c>
    </row>
    <row r="21" spans="1:3" x14ac:dyDescent="0.35">
      <c r="A21" s="7" t="s">
        <v>49</v>
      </c>
      <c r="B21" s="7" t="s">
        <v>77</v>
      </c>
      <c r="C21" s="8" t="s">
        <v>230</v>
      </c>
    </row>
    <row r="22" spans="1:3" x14ac:dyDescent="0.35">
      <c r="A22" s="7" t="s">
        <v>52</v>
      </c>
      <c r="B22" s="7" t="s">
        <v>246</v>
      </c>
      <c r="C22" s="8" t="s">
        <v>230</v>
      </c>
    </row>
    <row r="23" spans="1:3" x14ac:dyDescent="0.35">
      <c r="A23" s="7" t="s">
        <v>56</v>
      </c>
      <c r="B23" s="7" t="s">
        <v>247</v>
      </c>
      <c r="C23" s="8" t="s">
        <v>230</v>
      </c>
    </row>
    <row r="24" spans="1:3" x14ac:dyDescent="0.35">
      <c r="A24" s="7" t="s">
        <v>57</v>
      </c>
      <c r="B24" s="7" t="s">
        <v>248</v>
      </c>
      <c r="C24" s="8" t="s">
        <v>231</v>
      </c>
    </row>
    <row r="25" spans="1:3" x14ac:dyDescent="0.35">
      <c r="A25" s="7" t="s">
        <v>58</v>
      </c>
      <c r="B25" s="7" t="s">
        <v>249</v>
      </c>
      <c r="C25" s="8" t="s">
        <v>230</v>
      </c>
    </row>
    <row r="26" spans="1:3" x14ac:dyDescent="0.35">
      <c r="A26" s="9" t="s">
        <v>60</v>
      </c>
      <c r="B26" s="9" t="s">
        <v>250</v>
      </c>
      <c r="C26" s="10" t="s">
        <v>230</v>
      </c>
    </row>
  </sheetData>
  <sheetProtection sheet="1" objects="1" scenarios="1" selectLockedCells="1" sort="0" autoFilter="0"/>
  <printOptions horizontalCentered="1"/>
  <pageMargins left="0.7" right="0.7" top="0.75" bottom="0.75" header="0.3" footer="0.3"/>
  <pageSetup fitToHeight="0" orientation="landscape" horizontalDpi="1200" verticalDpi="1200" r:id="rId1"/>
  <headerFooter>
    <oddHeader>&amp;CNSAID - Exempt &amp;&amp; Non-Exempt
DRAFT - For Discussion</oddHeader>
    <oddFooter>&amp;RPage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view="pageLayout" zoomScaleNormal="100" workbookViewId="0"/>
  </sheetViews>
  <sheetFormatPr defaultColWidth="8.90625" defaultRowHeight="14.5" x14ac:dyDescent="0.35"/>
  <cols>
    <col min="1" max="1" width="58.54296875" customWidth="1"/>
    <col min="2" max="2" width="16" customWidth="1"/>
    <col min="3" max="3" width="15.453125" customWidth="1"/>
    <col min="4" max="4" width="15.26953125" customWidth="1"/>
  </cols>
  <sheetData>
    <row r="1" spans="1:4" ht="47" customHeight="1" x14ac:dyDescent="0.35">
      <c r="A1" s="85" t="s">
        <v>135</v>
      </c>
      <c r="B1" s="86" t="s">
        <v>225</v>
      </c>
      <c r="C1" s="80" t="s">
        <v>221</v>
      </c>
      <c r="D1" s="87" t="s">
        <v>226</v>
      </c>
    </row>
    <row r="2" spans="1:4" x14ac:dyDescent="0.35">
      <c r="A2" s="12" t="s">
        <v>147</v>
      </c>
      <c r="B2" s="13">
        <v>8.2723999999999993</v>
      </c>
      <c r="C2" s="14">
        <v>30</v>
      </c>
      <c r="D2" s="15">
        <f t="shared" ref="D2:D33" si="0">B2*C2</f>
        <v>248.17199999999997</v>
      </c>
    </row>
    <row r="3" spans="1:4" x14ac:dyDescent="0.35">
      <c r="A3" s="12" t="s">
        <v>155</v>
      </c>
      <c r="B3" s="13">
        <v>18.21</v>
      </c>
      <c r="C3" s="14">
        <v>6</v>
      </c>
      <c r="D3" s="15">
        <f t="shared" si="0"/>
        <v>109.26</v>
      </c>
    </row>
    <row r="4" spans="1:4" x14ac:dyDescent="0.35">
      <c r="A4" s="12" t="s">
        <v>224</v>
      </c>
      <c r="B4" s="13">
        <v>41.37</v>
      </c>
      <c r="C4" s="14">
        <v>2</v>
      </c>
      <c r="D4" s="15">
        <f t="shared" si="0"/>
        <v>82.74</v>
      </c>
    </row>
    <row r="5" spans="1:4" x14ac:dyDescent="0.35">
      <c r="A5" s="12" t="s">
        <v>143</v>
      </c>
      <c r="B5" s="13">
        <v>1.9937</v>
      </c>
      <c r="C5" s="14">
        <v>40</v>
      </c>
      <c r="D5" s="15">
        <f t="shared" si="0"/>
        <v>79.748000000000005</v>
      </c>
    </row>
    <row r="6" spans="1:4" x14ac:dyDescent="0.35">
      <c r="A6" s="12" t="s">
        <v>220</v>
      </c>
      <c r="B6" s="13">
        <v>39.749000000000002</v>
      </c>
      <c r="C6" s="14">
        <v>2</v>
      </c>
      <c r="D6" s="15">
        <f t="shared" si="0"/>
        <v>79.498000000000005</v>
      </c>
    </row>
    <row r="7" spans="1:4" x14ac:dyDescent="0.35">
      <c r="A7" s="12" t="s">
        <v>159</v>
      </c>
      <c r="B7" s="13">
        <v>21.262</v>
      </c>
      <c r="C7" s="14">
        <v>3</v>
      </c>
      <c r="D7" s="15">
        <f t="shared" si="0"/>
        <v>63.786000000000001</v>
      </c>
    </row>
    <row r="8" spans="1:4" x14ac:dyDescent="0.35">
      <c r="A8" s="12" t="s">
        <v>165</v>
      </c>
      <c r="B8" s="13">
        <v>28.751999999999999</v>
      </c>
      <c r="C8" s="14">
        <v>2</v>
      </c>
      <c r="D8" s="15">
        <f t="shared" si="0"/>
        <v>57.503999999999998</v>
      </c>
    </row>
    <row r="9" spans="1:4" x14ac:dyDescent="0.35">
      <c r="A9" s="12" t="s">
        <v>154</v>
      </c>
      <c r="B9" s="13">
        <v>13.776</v>
      </c>
      <c r="C9" s="14">
        <v>4</v>
      </c>
      <c r="D9" s="15">
        <f t="shared" si="0"/>
        <v>55.103999999999999</v>
      </c>
    </row>
    <row r="10" spans="1:4" x14ac:dyDescent="0.35">
      <c r="A10" s="12" t="s">
        <v>200</v>
      </c>
      <c r="B10" s="13">
        <v>23.088000000000001</v>
      </c>
      <c r="C10" s="14">
        <v>2</v>
      </c>
      <c r="D10" s="15">
        <f t="shared" si="0"/>
        <v>46.176000000000002</v>
      </c>
    </row>
    <row r="11" spans="1:4" x14ac:dyDescent="0.35">
      <c r="A11" s="12" t="s">
        <v>174</v>
      </c>
      <c r="B11" s="13">
        <v>21.780999999999999</v>
      </c>
      <c r="C11" s="14">
        <v>2</v>
      </c>
      <c r="D11" s="15">
        <f t="shared" si="0"/>
        <v>43.561999999999998</v>
      </c>
    </row>
    <row r="12" spans="1:4" x14ac:dyDescent="0.35">
      <c r="A12" s="12" t="s">
        <v>149</v>
      </c>
      <c r="B12" s="13">
        <v>12.874000000000001</v>
      </c>
      <c r="C12" s="14">
        <v>3</v>
      </c>
      <c r="D12" s="15">
        <f t="shared" si="0"/>
        <v>38.622</v>
      </c>
    </row>
    <row r="13" spans="1:4" x14ac:dyDescent="0.35">
      <c r="A13" s="12" t="s">
        <v>172</v>
      </c>
      <c r="B13" s="13">
        <v>17.850000000000001</v>
      </c>
      <c r="C13" s="14">
        <v>2</v>
      </c>
      <c r="D13" s="15">
        <f t="shared" si="0"/>
        <v>35.700000000000003</v>
      </c>
    </row>
    <row r="14" spans="1:4" x14ac:dyDescent="0.35">
      <c r="A14" s="12" t="s">
        <v>210</v>
      </c>
      <c r="B14" s="13">
        <v>28.751999999999999</v>
      </c>
      <c r="C14" s="14">
        <v>1</v>
      </c>
      <c r="D14" s="15">
        <f t="shared" si="0"/>
        <v>28.751999999999999</v>
      </c>
    </row>
    <row r="15" spans="1:4" x14ac:dyDescent="0.35">
      <c r="A15" s="12" t="s">
        <v>197</v>
      </c>
      <c r="B15" s="13">
        <v>14.36</v>
      </c>
      <c r="C15" s="14">
        <v>2</v>
      </c>
      <c r="D15" s="15">
        <f t="shared" si="0"/>
        <v>28.72</v>
      </c>
    </row>
    <row r="16" spans="1:4" x14ac:dyDescent="0.35">
      <c r="A16" s="12" t="s">
        <v>203</v>
      </c>
      <c r="B16" s="13">
        <v>13.282</v>
      </c>
      <c r="C16" s="14">
        <v>2</v>
      </c>
      <c r="D16" s="15">
        <f t="shared" si="0"/>
        <v>26.564</v>
      </c>
    </row>
    <row r="17" spans="1:4" x14ac:dyDescent="0.35">
      <c r="A17" s="12" t="s">
        <v>181</v>
      </c>
      <c r="B17" s="13">
        <v>8.2475000000000005</v>
      </c>
      <c r="C17" s="14">
        <v>3</v>
      </c>
      <c r="D17" s="15">
        <f t="shared" si="0"/>
        <v>24.7425</v>
      </c>
    </row>
    <row r="18" spans="1:4" x14ac:dyDescent="0.35">
      <c r="A18" s="12" t="s">
        <v>171</v>
      </c>
      <c r="B18" s="13">
        <v>7.9371999999999998</v>
      </c>
      <c r="C18" s="14">
        <v>3</v>
      </c>
      <c r="D18" s="15">
        <f t="shared" si="0"/>
        <v>23.811599999999999</v>
      </c>
    </row>
    <row r="19" spans="1:4" x14ac:dyDescent="0.35">
      <c r="A19" s="12" t="s">
        <v>151</v>
      </c>
      <c r="B19" s="13">
        <v>7.9371999999999998</v>
      </c>
      <c r="C19" s="14">
        <v>3</v>
      </c>
      <c r="D19" s="15">
        <f t="shared" si="0"/>
        <v>23.811599999999999</v>
      </c>
    </row>
    <row r="20" spans="1:4" x14ac:dyDescent="0.35">
      <c r="A20" s="12" t="s">
        <v>215</v>
      </c>
      <c r="B20" s="13">
        <v>3.3346</v>
      </c>
      <c r="C20" s="14">
        <v>6</v>
      </c>
      <c r="D20" s="15">
        <f t="shared" si="0"/>
        <v>20.0076</v>
      </c>
    </row>
    <row r="21" spans="1:4" x14ac:dyDescent="0.35">
      <c r="A21" s="12" t="s">
        <v>145</v>
      </c>
      <c r="B21" s="13">
        <v>8.1427999999999994</v>
      </c>
      <c r="C21" s="14">
        <v>2</v>
      </c>
      <c r="D21" s="15">
        <f t="shared" si="0"/>
        <v>16.285599999999999</v>
      </c>
    </row>
    <row r="22" spans="1:4" x14ac:dyDescent="0.35">
      <c r="A22" s="12" t="s">
        <v>153</v>
      </c>
      <c r="B22" s="13">
        <v>5.1978999999999997</v>
      </c>
      <c r="C22" s="14">
        <v>3</v>
      </c>
      <c r="D22" s="15">
        <f t="shared" si="0"/>
        <v>15.593699999999998</v>
      </c>
    </row>
    <row r="23" spans="1:4" x14ac:dyDescent="0.35">
      <c r="A23" s="12" t="s">
        <v>199</v>
      </c>
      <c r="B23" s="13">
        <v>13.284000000000001</v>
      </c>
      <c r="C23" s="14">
        <v>1</v>
      </c>
      <c r="D23" s="15">
        <f t="shared" si="0"/>
        <v>13.284000000000001</v>
      </c>
    </row>
    <row r="24" spans="1:4" x14ac:dyDescent="0.35">
      <c r="A24" s="12" t="s">
        <v>170</v>
      </c>
      <c r="B24" s="13">
        <v>5.9329999999999998</v>
      </c>
      <c r="C24" s="14">
        <v>2</v>
      </c>
      <c r="D24" s="15">
        <f t="shared" si="0"/>
        <v>11.866</v>
      </c>
    </row>
    <row r="25" spans="1:4" x14ac:dyDescent="0.35">
      <c r="A25" s="12" t="s">
        <v>160</v>
      </c>
      <c r="B25" s="13">
        <v>3.0935000000000001</v>
      </c>
      <c r="C25" s="14">
        <v>3</v>
      </c>
      <c r="D25" s="15">
        <f t="shared" si="0"/>
        <v>9.2805</v>
      </c>
    </row>
    <row r="26" spans="1:4" x14ac:dyDescent="0.35">
      <c r="A26" s="12" t="s">
        <v>150</v>
      </c>
      <c r="B26" s="13">
        <v>1.0815999999999999</v>
      </c>
      <c r="C26" s="14">
        <v>8</v>
      </c>
      <c r="D26" s="15">
        <f t="shared" si="0"/>
        <v>8.6527999999999992</v>
      </c>
    </row>
    <row r="27" spans="1:4" x14ac:dyDescent="0.35">
      <c r="A27" s="12" t="s">
        <v>213</v>
      </c>
      <c r="B27" s="13">
        <v>8.6524000000000001</v>
      </c>
      <c r="C27" s="14">
        <v>1</v>
      </c>
      <c r="D27" s="15">
        <f t="shared" si="0"/>
        <v>8.6524000000000001</v>
      </c>
    </row>
    <row r="28" spans="1:4" x14ac:dyDescent="0.35">
      <c r="A28" s="12" t="s">
        <v>212</v>
      </c>
      <c r="B28" s="13">
        <v>1.8187</v>
      </c>
      <c r="C28" s="14">
        <v>4</v>
      </c>
      <c r="D28" s="15">
        <f t="shared" si="0"/>
        <v>7.2747999999999999</v>
      </c>
    </row>
    <row r="29" spans="1:4" x14ac:dyDescent="0.35">
      <c r="A29" s="12" t="s">
        <v>183</v>
      </c>
      <c r="B29" s="13">
        <v>3.4289000000000001</v>
      </c>
      <c r="C29" s="14">
        <v>2</v>
      </c>
      <c r="D29" s="15">
        <f t="shared" si="0"/>
        <v>6.8578000000000001</v>
      </c>
    </row>
    <row r="30" spans="1:4" x14ac:dyDescent="0.35">
      <c r="A30" s="12" t="s">
        <v>144</v>
      </c>
      <c r="B30" s="13">
        <v>5.3199999999999997E-2</v>
      </c>
      <c r="C30" s="14">
        <v>120</v>
      </c>
      <c r="D30" s="15">
        <f t="shared" si="0"/>
        <v>6.3839999999999995</v>
      </c>
    </row>
    <row r="31" spans="1:4" x14ac:dyDescent="0.35">
      <c r="A31" s="12" t="s">
        <v>177</v>
      </c>
      <c r="B31" s="13">
        <v>1.6135999999999999</v>
      </c>
      <c r="C31" s="14">
        <v>3</v>
      </c>
      <c r="D31" s="15">
        <f t="shared" si="0"/>
        <v>4.8407999999999998</v>
      </c>
    </row>
    <row r="32" spans="1:4" x14ac:dyDescent="0.35">
      <c r="A32" s="12" t="s">
        <v>169</v>
      </c>
      <c r="B32" s="13">
        <v>1.2018</v>
      </c>
      <c r="C32" s="14">
        <v>4</v>
      </c>
      <c r="D32" s="15">
        <f t="shared" si="0"/>
        <v>4.8071999999999999</v>
      </c>
    </row>
    <row r="33" spans="1:4" x14ac:dyDescent="0.35">
      <c r="A33" s="12" t="s">
        <v>182</v>
      </c>
      <c r="B33" s="13">
        <v>1.4060999999999999</v>
      </c>
      <c r="C33" s="14">
        <v>3</v>
      </c>
      <c r="D33" s="15">
        <f t="shared" si="0"/>
        <v>4.2182999999999993</v>
      </c>
    </row>
    <row r="34" spans="1:4" x14ac:dyDescent="0.35">
      <c r="A34" s="12" t="s">
        <v>173</v>
      </c>
      <c r="B34" s="13">
        <v>1.3352999999999999</v>
      </c>
      <c r="C34" s="14">
        <v>3</v>
      </c>
      <c r="D34" s="15">
        <f t="shared" ref="D34:D65" si="1">B34*C34</f>
        <v>4.0058999999999996</v>
      </c>
    </row>
    <row r="35" spans="1:4" x14ac:dyDescent="0.35">
      <c r="A35" s="12" t="s">
        <v>194</v>
      </c>
      <c r="B35" s="13">
        <v>0.92859999999999998</v>
      </c>
      <c r="C35" s="14">
        <v>4</v>
      </c>
      <c r="D35" s="15">
        <f t="shared" si="1"/>
        <v>3.7143999999999999</v>
      </c>
    </row>
    <row r="36" spans="1:4" x14ac:dyDescent="0.35">
      <c r="A36" s="12" t="s">
        <v>148</v>
      </c>
      <c r="B36" s="13">
        <v>0.13405</v>
      </c>
      <c r="C36" s="14">
        <v>24</v>
      </c>
      <c r="D36" s="15">
        <f t="shared" si="1"/>
        <v>3.2172000000000001</v>
      </c>
    </row>
    <row r="37" spans="1:4" x14ac:dyDescent="0.35">
      <c r="A37" s="12" t="s">
        <v>217</v>
      </c>
      <c r="B37" s="13">
        <v>0.79530000000000001</v>
      </c>
      <c r="C37" s="14">
        <v>4</v>
      </c>
      <c r="D37" s="15">
        <f t="shared" si="1"/>
        <v>3.1812</v>
      </c>
    </row>
    <row r="38" spans="1:4" x14ac:dyDescent="0.35">
      <c r="A38" s="12" t="s">
        <v>164</v>
      </c>
      <c r="B38" s="13">
        <v>0.62970000000000004</v>
      </c>
      <c r="C38" s="14">
        <v>4</v>
      </c>
      <c r="D38" s="15">
        <f t="shared" si="1"/>
        <v>2.5188000000000001</v>
      </c>
    </row>
    <row r="39" spans="1:4" x14ac:dyDescent="0.35">
      <c r="A39" s="12" t="s">
        <v>214</v>
      </c>
      <c r="B39" s="13">
        <v>2.2568000000000001</v>
      </c>
      <c r="C39" s="14">
        <v>1</v>
      </c>
      <c r="D39" s="15">
        <f t="shared" si="1"/>
        <v>2.2568000000000001</v>
      </c>
    </row>
    <row r="40" spans="1:4" x14ac:dyDescent="0.35">
      <c r="A40" s="12" t="s">
        <v>185</v>
      </c>
      <c r="B40" s="13">
        <v>0.62460000000000004</v>
      </c>
      <c r="C40" s="14">
        <v>3</v>
      </c>
      <c r="D40" s="15">
        <f t="shared" si="1"/>
        <v>1.8738000000000001</v>
      </c>
    </row>
    <row r="41" spans="1:4" x14ac:dyDescent="0.35">
      <c r="A41" s="12" t="s">
        <v>188</v>
      </c>
      <c r="B41" s="13">
        <v>1.8734</v>
      </c>
      <c r="C41" s="14">
        <v>1</v>
      </c>
      <c r="D41" s="15">
        <f t="shared" si="1"/>
        <v>1.8734</v>
      </c>
    </row>
    <row r="42" spans="1:4" x14ac:dyDescent="0.35">
      <c r="A42" s="12" t="s">
        <v>158</v>
      </c>
      <c r="B42" s="13">
        <v>0.59</v>
      </c>
      <c r="C42" s="14">
        <v>3</v>
      </c>
      <c r="D42" s="15">
        <f t="shared" si="1"/>
        <v>1.77</v>
      </c>
    </row>
    <row r="43" spans="1:4" x14ac:dyDescent="0.35">
      <c r="A43" s="12" t="s">
        <v>193</v>
      </c>
      <c r="B43" s="13">
        <v>0.55649999999999999</v>
      </c>
      <c r="C43" s="14">
        <v>3</v>
      </c>
      <c r="D43" s="15">
        <f t="shared" si="1"/>
        <v>1.6695</v>
      </c>
    </row>
    <row r="44" spans="1:4" x14ac:dyDescent="0.35">
      <c r="A44" s="12" t="s">
        <v>216</v>
      </c>
      <c r="B44" s="13">
        <v>1.4212</v>
      </c>
      <c r="C44" s="14">
        <v>1</v>
      </c>
      <c r="D44" s="15">
        <f t="shared" si="1"/>
        <v>1.4212</v>
      </c>
    </row>
    <row r="45" spans="1:4" x14ac:dyDescent="0.35">
      <c r="A45" s="12" t="s">
        <v>207</v>
      </c>
      <c r="B45" s="13">
        <v>1.3501000000000001</v>
      </c>
      <c r="C45" s="14">
        <v>1</v>
      </c>
      <c r="D45" s="15">
        <f t="shared" si="1"/>
        <v>1.3501000000000001</v>
      </c>
    </row>
    <row r="46" spans="1:4" x14ac:dyDescent="0.35">
      <c r="A46" s="12" t="s">
        <v>202</v>
      </c>
      <c r="B46" s="13">
        <v>0.60129999999999995</v>
      </c>
      <c r="C46" s="14">
        <v>2</v>
      </c>
      <c r="D46" s="15">
        <f t="shared" si="1"/>
        <v>1.2025999999999999</v>
      </c>
    </row>
    <row r="47" spans="1:4" x14ac:dyDescent="0.35">
      <c r="A47" s="12" t="s">
        <v>146</v>
      </c>
      <c r="B47" s="13">
        <v>8.7999999999999995E-2</v>
      </c>
      <c r="C47" s="14">
        <v>12</v>
      </c>
      <c r="D47" s="15">
        <f t="shared" si="1"/>
        <v>1.056</v>
      </c>
    </row>
    <row r="48" spans="1:4" x14ac:dyDescent="0.35">
      <c r="A48" s="12" t="s">
        <v>206</v>
      </c>
      <c r="B48" s="13">
        <v>0.51790000000000003</v>
      </c>
      <c r="C48" s="14">
        <v>2</v>
      </c>
      <c r="D48" s="15">
        <f t="shared" si="1"/>
        <v>1.0358000000000001</v>
      </c>
    </row>
    <row r="49" spans="1:4" x14ac:dyDescent="0.35">
      <c r="A49" s="12" t="s">
        <v>167</v>
      </c>
      <c r="B49" s="13">
        <v>0.33929999999999999</v>
      </c>
      <c r="C49" s="14">
        <v>3</v>
      </c>
      <c r="D49" s="15">
        <f t="shared" si="1"/>
        <v>1.0179</v>
      </c>
    </row>
    <row r="50" spans="1:4" x14ac:dyDescent="0.35">
      <c r="A50" s="12" t="s">
        <v>204</v>
      </c>
      <c r="B50" s="13">
        <v>0.40150000000000002</v>
      </c>
      <c r="C50" s="14">
        <v>2</v>
      </c>
      <c r="D50" s="15">
        <f t="shared" si="1"/>
        <v>0.80300000000000005</v>
      </c>
    </row>
    <row r="51" spans="1:4" x14ac:dyDescent="0.35">
      <c r="A51" s="12" t="s">
        <v>162</v>
      </c>
      <c r="B51" s="13">
        <v>0.188</v>
      </c>
      <c r="C51" s="14">
        <v>4</v>
      </c>
      <c r="D51" s="15">
        <f t="shared" si="1"/>
        <v>0.752</v>
      </c>
    </row>
    <row r="52" spans="1:4" x14ac:dyDescent="0.35">
      <c r="A52" s="12" t="s">
        <v>205</v>
      </c>
      <c r="B52" s="13">
        <v>0.73660000000000003</v>
      </c>
      <c r="C52" s="14">
        <v>1</v>
      </c>
      <c r="D52" s="15">
        <f t="shared" si="1"/>
        <v>0.73660000000000003</v>
      </c>
    </row>
    <row r="53" spans="1:4" x14ac:dyDescent="0.35">
      <c r="A53" s="12" t="s">
        <v>180</v>
      </c>
      <c r="B53" s="13">
        <v>0.3644</v>
      </c>
      <c r="C53" s="14">
        <v>2</v>
      </c>
      <c r="D53" s="15">
        <f t="shared" si="1"/>
        <v>0.7288</v>
      </c>
    </row>
    <row r="54" spans="1:4" x14ac:dyDescent="0.35">
      <c r="A54" s="12" t="s">
        <v>209</v>
      </c>
      <c r="B54" s="13">
        <v>0.35930000000000001</v>
      </c>
      <c r="C54" s="14">
        <v>2</v>
      </c>
      <c r="D54" s="15">
        <f t="shared" si="1"/>
        <v>0.71860000000000002</v>
      </c>
    </row>
    <row r="55" spans="1:4" x14ac:dyDescent="0.35">
      <c r="A55" s="12" t="s">
        <v>191</v>
      </c>
      <c r="B55" s="13">
        <v>0.35239999999999999</v>
      </c>
      <c r="C55" s="14">
        <v>2</v>
      </c>
      <c r="D55" s="15">
        <f t="shared" si="1"/>
        <v>0.70479999999999998</v>
      </c>
    </row>
    <row r="56" spans="1:4" x14ac:dyDescent="0.35">
      <c r="A56" s="12" t="s">
        <v>156</v>
      </c>
      <c r="B56" s="13">
        <v>0.1173</v>
      </c>
      <c r="C56" s="14">
        <v>6</v>
      </c>
      <c r="D56" s="15">
        <f t="shared" si="1"/>
        <v>0.70379999999999998</v>
      </c>
    </row>
    <row r="57" spans="1:4" x14ac:dyDescent="0.35">
      <c r="A57" s="12" t="s">
        <v>192</v>
      </c>
      <c r="B57" s="13">
        <v>0.33279999999999998</v>
      </c>
      <c r="C57" s="14">
        <v>2</v>
      </c>
      <c r="D57" s="15">
        <f t="shared" si="1"/>
        <v>0.66559999999999997</v>
      </c>
    </row>
    <row r="58" spans="1:4" x14ac:dyDescent="0.35">
      <c r="A58" s="12" t="s">
        <v>178</v>
      </c>
      <c r="B58" s="13">
        <v>0.2787</v>
      </c>
      <c r="C58" s="14">
        <v>2</v>
      </c>
      <c r="D58" s="15">
        <f t="shared" si="1"/>
        <v>0.55740000000000001</v>
      </c>
    </row>
    <row r="59" spans="1:4" x14ac:dyDescent="0.35">
      <c r="A59" s="12" t="s">
        <v>152</v>
      </c>
      <c r="B59" s="13">
        <v>0.1376</v>
      </c>
      <c r="C59" s="14">
        <v>4</v>
      </c>
      <c r="D59" s="15">
        <f t="shared" si="1"/>
        <v>0.5504</v>
      </c>
    </row>
    <row r="60" spans="1:4" x14ac:dyDescent="0.35">
      <c r="A60" s="12" t="s">
        <v>201</v>
      </c>
      <c r="B60" s="13">
        <v>0.25629999999999997</v>
      </c>
      <c r="C60" s="14">
        <v>2</v>
      </c>
      <c r="D60" s="15">
        <f t="shared" si="1"/>
        <v>0.51259999999999994</v>
      </c>
    </row>
    <row r="61" spans="1:4" x14ac:dyDescent="0.35">
      <c r="A61" s="12" t="s">
        <v>157</v>
      </c>
      <c r="B61" s="13">
        <v>0.2384</v>
      </c>
      <c r="C61" s="14">
        <v>2</v>
      </c>
      <c r="D61" s="15">
        <f t="shared" si="1"/>
        <v>0.4768</v>
      </c>
    </row>
    <row r="62" spans="1:4" x14ac:dyDescent="0.35">
      <c r="A62" s="12" t="s">
        <v>187</v>
      </c>
      <c r="B62" s="13">
        <v>0.23680000000000001</v>
      </c>
      <c r="C62" s="14">
        <v>2</v>
      </c>
      <c r="D62" s="15">
        <f t="shared" si="1"/>
        <v>0.47360000000000002</v>
      </c>
    </row>
    <row r="63" spans="1:4" x14ac:dyDescent="0.35">
      <c r="A63" s="12" t="s">
        <v>184</v>
      </c>
      <c r="B63" s="13">
        <v>0.21099999999999999</v>
      </c>
      <c r="C63" s="14">
        <v>2</v>
      </c>
      <c r="D63" s="15">
        <f t="shared" si="1"/>
        <v>0.42199999999999999</v>
      </c>
    </row>
    <row r="64" spans="1:4" x14ac:dyDescent="0.35">
      <c r="A64" s="12" t="s">
        <v>163</v>
      </c>
      <c r="B64" s="13">
        <v>3.3700000000000001E-2</v>
      </c>
      <c r="C64" s="14">
        <v>12</v>
      </c>
      <c r="D64" s="15">
        <f t="shared" si="1"/>
        <v>0.40439999999999998</v>
      </c>
    </row>
    <row r="65" spans="1:4" x14ac:dyDescent="0.35">
      <c r="A65" s="12" t="s">
        <v>208</v>
      </c>
      <c r="B65" s="13">
        <v>0.1976</v>
      </c>
      <c r="C65" s="14">
        <v>2</v>
      </c>
      <c r="D65" s="15">
        <f t="shared" si="1"/>
        <v>0.3952</v>
      </c>
    </row>
    <row r="66" spans="1:4" x14ac:dyDescent="0.35">
      <c r="A66" s="12" t="s">
        <v>196</v>
      </c>
      <c r="B66" s="13">
        <v>0.18870000000000001</v>
      </c>
      <c r="C66" s="14">
        <v>2</v>
      </c>
      <c r="D66" s="15">
        <f t="shared" ref="D66:D78" si="2">B66*C66</f>
        <v>0.37740000000000001</v>
      </c>
    </row>
    <row r="67" spans="1:4" x14ac:dyDescent="0.35">
      <c r="A67" s="12" t="s">
        <v>189</v>
      </c>
      <c r="B67" s="13">
        <v>0.1215</v>
      </c>
      <c r="C67" s="14">
        <v>3</v>
      </c>
      <c r="D67" s="15">
        <f t="shared" si="2"/>
        <v>0.36449999999999999</v>
      </c>
    </row>
    <row r="68" spans="1:4" x14ac:dyDescent="0.35">
      <c r="A68" s="12" t="s">
        <v>168</v>
      </c>
      <c r="B68" s="13">
        <v>0.11210000000000001</v>
      </c>
      <c r="C68" s="14">
        <v>3</v>
      </c>
      <c r="D68" s="15">
        <f t="shared" si="2"/>
        <v>0.33630000000000004</v>
      </c>
    </row>
    <row r="69" spans="1:4" x14ac:dyDescent="0.35">
      <c r="A69" s="12" t="s">
        <v>166</v>
      </c>
      <c r="B69" s="13">
        <v>5.45E-2</v>
      </c>
      <c r="C69" s="14">
        <v>6</v>
      </c>
      <c r="D69" s="15">
        <f t="shared" si="2"/>
        <v>0.32700000000000001</v>
      </c>
    </row>
    <row r="70" spans="1:4" x14ac:dyDescent="0.35">
      <c r="A70" s="12" t="s">
        <v>161</v>
      </c>
      <c r="B70" s="13">
        <v>8.09E-2</v>
      </c>
      <c r="C70" s="14">
        <v>3</v>
      </c>
      <c r="D70" s="15">
        <f t="shared" si="2"/>
        <v>0.2427</v>
      </c>
    </row>
    <row r="71" spans="1:4" x14ac:dyDescent="0.35">
      <c r="A71" s="12" t="s">
        <v>179</v>
      </c>
      <c r="B71" s="13">
        <v>0.109</v>
      </c>
      <c r="C71" s="14">
        <v>2</v>
      </c>
      <c r="D71" s="15">
        <f t="shared" si="2"/>
        <v>0.218</v>
      </c>
    </row>
    <row r="72" spans="1:4" x14ac:dyDescent="0.35">
      <c r="A72" s="12" t="s">
        <v>175</v>
      </c>
      <c r="B72" s="13">
        <v>5.3900000000000003E-2</v>
      </c>
      <c r="C72" s="14">
        <v>4</v>
      </c>
      <c r="D72" s="15">
        <f t="shared" si="2"/>
        <v>0.21560000000000001</v>
      </c>
    </row>
    <row r="73" spans="1:4" x14ac:dyDescent="0.35">
      <c r="A73" s="12" t="s">
        <v>186</v>
      </c>
      <c r="B73" s="13">
        <v>5.1999999999999998E-2</v>
      </c>
      <c r="C73" s="14">
        <v>4</v>
      </c>
      <c r="D73" s="15">
        <f t="shared" si="2"/>
        <v>0.20799999999999999</v>
      </c>
    </row>
    <row r="74" spans="1:4" x14ac:dyDescent="0.35">
      <c r="A74" s="12" t="s">
        <v>176</v>
      </c>
      <c r="B74" s="13">
        <v>6.2899999999999998E-2</v>
      </c>
      <c r="C74" s="14">
        <v>3</v>
      </c>
      <c r="D74" s="15">
        <f t="shared" si="2"/>
        <v>0.18869999999999998</v>
      </c>
    </row>
    <row r="75" spans="1:4" x14ac:dyDescent="0.35">
      <c r="A75" s="12" t="s">
        <v>190</v>
      </c>
      <c r="B75" s="13">
        <v>7.46E-2</v>
      </c>
      <c r="C75" s="14">
        <v>2</v>
      </c>
      <c r="D75" s="15">
        <f t="shared" si="2"/>
        <v>0.1492</v>
      </c>
    </row>
    <row r="76" spans="1:4" x14ac:dyDescent="0.35">
      <c r="A76" s="12" t="s">
        <v>195</v>
      </c>
      <c r="B76" s="13">
        <v>7.3599999999999999E-2</v>
      </c>
      <c r="C76" s="14">
        <v>2</v>
      </c>
      <c r="D76" s="15">
        <f t="shared" si="2"/>
        <v>0.1472</v>
      </c>
    </row>
    <row r="77" spans="1:4" x14ac:dyDescent="0.35">
      <c r="A77" s="12" t="s">
        <v>198</v>
      </c>
      <c r="B77" s="13">
        <v>2.0400000000000001E-2</v>
      </c>
      <c r="C77" s="14">
        <v>2</v>
      </c>
      <c r="D77" s="15">
        <f t="shared" si="2"/>
        <v>4.0800000000000003E-2</v>
      </c>
    </row>
    <row r="78" spans="1:4" x14ac:dyDescent="0.35">
      <c r="A78" s="16" t="s">
        <v>211</v>
      </c>
      <c r="B78" s="17">
        <v>2.1899999999999999E-2</v>
      </c>
      <c r="C78" s="18">
        <v>1</v>
      </c>
      <c r="D78" s="19">
        <f t="shared" si="2"/>
        <v>2.1899999999999999E-2</v>
      </c>
    </row>
  </sheetData>
  <sheetProtection sheet="1" objects="1" scenarios="1" selectLockedCells="1" sort="0" autoFilter="0"/>
  <sortState ref="A2:D78">
    <sortCondition descending="1" ref="D2:D78"/>
  </sortState>
  <printOptions horizontalCentered="1"/>
  <pageMargins left="0.7" right="0.7" top="0.75" bottom="0.75" header="0.3" footer="0.3"/>
  <pageSetup fitToHeight="0" orientation="landscape" horizontalDpi="1200" verticalDpi="1200" r:id="rId1"/>
  <headerFooter>
    <oddHeader>&amp;CNSAID Daily Cost
DRAFT - For Discussion</oddHeader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view="pageLayout" zoomScale="60" zoomScaleNormal="70" zoomScalePageLayoutView="60" workbookViewId="0"/>
  </sheetViews>
  <sheetFormatPr defaultColWidth="8.81640625" defaultRowHeight="14.5" x14ac:dyDescent="0.35"/>
  <cols>
    <col min="1" max="2" width="27" style="1" bestFit="1" customWidth="1"/>
    <col min="3" max="3" width="21.7265625" style="1" bestFit="1" customWidth="1"/>
    <col min="4" max="4" width="13.54296875" style="1" bestFit="1" customWidth="1"/>
    <col min="5" max="5" width="57.26953125" style="1" bestFit="1" customWidth="1"/>
    <col min="6" max="6" width="12" style="2" customWidth="1"/>
    <col min="7" max="7" width="16.6328125" style="4" customWidth="1"/>
    <col min="8" max="8" width="12.81640625" style="2" customWidth="1"/>
    <col min="9" max="9" width="12.6328125" style="2" customWidth="1"/>
    <col min="10" max="10" width="13.6328125" style="5" customWidth="1"/>
    <col min="11" max="11" width="14.36328125" style="2" customWidth="1"/>
    <col min="12" max="12" width="20" style="2" customWidth="1"/>
    <col min="13" max="13" width="20.90625" style="3" customWidth="1"/>
    <col min="14" max="14" width="22.36328125" style="3" customWidth="1"/>
    <col min="15" max="15" width="21" style="3" customWidth="1"/>
    <col min="16" max="16" width="14.7265625" style="3" customWidth="1"/>
    <col min="17" max="17" width="25.26953125" style="3" customWidth="1"/>
    <col min="18" max="18" width="23.453125" style="3" customWidth="1"/>
    <col min="19" max="19" width="15.26953125" style="1" customWidth="1"/>
    <col min="20" max="20" width="23.81640625" style="1" customWidth="1"/>
    <col min="21" max="16384" width="8.81640625" style="1"/>
  </cols>
  <sheetData>
    <row r="1" spans="1:18" s="6" customFormat="1" ht="67" customHeight="1" x14ac:dyDescent="0.35">
      <c r="A1" s="79" t="s">
        <v>68</v>
      </c>
      <c r="B1" s="80" t="s">
        <v>82</v>
      </c>
      <c r="C1" s="80" t="s">
        <v>0</v>
      </c>
      <c r="D1" s="80" t="s">
        <v>1</v>
      </c>
      <c r="E1" s="80" t="s">
        <v>135</v>
      </c>
      <c r="F1" s="88" t="s">
        <v>64</v>
      </c>
      <c r="G1" s="89" t="s">
        <v>66</v>
      </c>
      <c r="H1" s="88" t="s">
        <v>67</v>
      </c>
      <c r="I1" s="88" t="s">
        <v>65</v>
      </c>
      <c r="J1" s="88" t="s">
        <v>136</v>
      </c>
      <c r="K1" s="88" t="s">
        <v>86</v>
      </c>
      <c r="L1" s="88" t="s">
        <v>84</v>
      </c>
      <c r="M1" s="80" t="s">
        <v>85</v>
      </c>
      <c r="N1" s="80" t="s">
        <v>139</v>
      </c>
      <c r="O1" s="80" t="s">
        <v>141</v>
      </c>
      <c r="P1" s="80" t="s">
        <v>140</v>
      </c>
      <c r="Q1" s="80" t="s">
        <v>137</v>
      </c>
      <c r="R1" s="81" t="s">
        <v>138</v>
      </c>
    </row>
    <row r="2" spans="1:18" x14ac:dyDescent="0.35">
      <c r="A2" s="20" t="s">
        <v>58</v>
      </c>
      <c r="B2" s="21" t="s">
        <v>58</v>
      </c>
      <c r="C2" s="21" t="s">
        <v>2</v>
      </c>
      <c r="D2" s="21" t="s">
        <v>59</v>
      </c>
      <c r="E2" s="21" t="str">
        <f t="shared" ref="E2:E33" si="0">_xlfn.CONCAT(A2," ",D2," ",C2)</f>
        <v>sulindac 150 mg tablet</v>
      </c>
      <c r="F2" s="22">
        <v>179</v>
      </c>
      <c r="G2" s="23">
        <v>2472.3900000000003</v>
      </c>
      <c r="H2" s="22">
        <v>5387</v>
      </c>
      <c r="I2" s="22">
        <v>8572</v>
      </c>
      <c r="J2" s="24">
        <f t="shared" ref="J2:J33" si="1">IF(H2="not applicable","not applicable",ROUND(G2/F2,2))</f>
        <v>13.81</v>
      </c>
      <c r="K2" s="22">
        <f t="shared" ref="K2:K33" si="2">IF(I2="not applicable","not applicable",ROUND(I2/F2,0))</f>
        <v>48</v>
      </c>
      <c r="L2" s="22">
        <f t="shared" ref="L2:L33" si="3">IF(K2="not applicable","not applicable",ROUND(H2/F2,0))</f>
        <v>30</v>
      </c>
      <c r="M2" s="25">
        <f t="shared" ref="M2:M33" si="4">IF(G2="not applicable","not applicable",ROUND(G2/I2,4))</f>
        <v>0.28839999999999999</v>
      </c>
      <c r="N2" s="25">
        <v>0.14940000000000001</v>
      </c>
      <c r="O2" s="22" t="s">
        <v>83</v>
      </c>
      <c r="P2" s="26">
        <f t="shared" ref="P2:P33" si="5">IF(N2="not applicable",(M2-O2)/M2,(M2-N2)/M2)</f>
        <v>0.48196948682385571</v>
      </c>
      <c r="Q2" s="25">
        <v>0.18870000000000001</v>
      </c>
      <c r="R2" s="27" t="s">
        <v>83</v>
      </c>
    </row>
    <row r="3" spans="1:18" x14ac:dyDescent="0.35">
      <c r="A3" s="20" t="s">
        <v>58</v>
      </c>
      <c r="B3" s="21" t="s">
        <v>58</v>
      </c>
      <c r="C3" s="21" t="s">
        <v>2</v>
      </c>
      <c r="D3" s="21" t="s">
        <v>7</v>
      </c>
      <c r="E3" s="21" t="str">
        <f t="shared" si="0"/>
        <v>sulindac 200 mg tablet</v>
      </c>
      <c r="F3" s="22">
        <v>425</v>
      </c>
      <c r="G3" s="23">
        <v>7437.85</v>
      </c>
      <c r="H3" s="22">
        <v>11739</v>
      </c>
      <c r="I3" s="22">
        <v>30621</v>
      </c>
      <c r="J3" s="24">
        <f t="shared" si="1"/>
        <v>17.5</v>
      </c>
      <c r="K3" s="22">
        <f t="shared" si="2"/>
        <v>72</v>
      </c>
      <c r="L3" s="22">
        <f t="shared" si="3"/>
        <v>28</v>
      </c>
      <c r="M3" s="25">
        <f t="shared" si="4"/>
        <v>0.2429</v>
      </c>
      <c r="N3" s="25">
        <v>0.19470000000000001</v>
      </c>
      <c r="O3" s="22" t="s">
        <v>83</v>
      </c>
      <c r="P3" s="26">
        <f t="shared" si="5"/>
        <v>0.19843557019349523</v>
      </c>
      <c r="Q3" s="25">
        <v>0.2384</v>
      </c>
      <c r="R3" s="27" t="s">
        <v>83</v>
      </c>
    </row>
    <row r="4" spans="1:18" x14ac:dyDescent="0.35">
      <c r="A4" s="20" t="s">
        <v>57</v>
      </c>
      <c r="B4" s="21" t="s">
        <v>57</v>
      </c>
      <c r="C4" s="21" t="s">
        <v>5</v>
      </c>
      <c r="D4" s="21" t="s">
        <v>39</v>
      </c>
      <c r="E4" s="21" t="str">
        <f t="shared" si="0"/>
        <v>piroxicam 10 mg capsule</v>
      </c>
      <c r="F4" s="22">
        <v>40</v>
      </c>
      <c r="G4" s="23">
        <v>931.29000000000019</v>
      </c>
      <c r="H4" s="22">
        <v>1149</v>
      </c>
      <c r="I4" s="22">
        <v>1395</v>
      </c>
      <c r="J4" s="24">
        <f t="shared" si="1"/>
        <v>23.28</v>
      </c>
      <c r="K4" s="22">
        <f t="shared" si="2"/>
        <v>35</v>
      </c>
      <c r="L4" s="22">
        <f t="shared" si="3"/>
        <v>29</v>
      </c>
      <c r="M4" s="25">
        <f t="shared" si="4"/>
        <v>0.66759999999999997</v>
      </c>
      <c r="N4" s="25">
        <v>0.3528</v>
      </c>
      <c r="O4" s="22" t="s">
        <v>83</v>
      </c>
      <c r="P4" s="26">
        <f t="shared" si="5"/>
        <v>0.47153984421809464</v>
      </c>
      <c r="Q4" s="25">
        <v>0.1976</v>
      </c>
      <c r="R4" s="27" t="s">
        <v>83</v>
      </c>
    </row>
    <row r="5" spans="1:18" x14ac:dyDescent="0.35">
      <c r="A5" s="20" t="s">
        <v>81</v>
      </c>
      <c r="B5" s="21" t="s">
        <v>57</v>
      </c>
      <c r="C5" s="21" t="s">
        <v>5</v>
      </c>
      <c r="D5" s="21" t="s">
        <v>34</v>
      </c>
      <c r="E5" s="21" t="str">
        <f t="shared" si="0"/>
        <v>Feldene 20 mg capsule</v>
      </c>
      <c r="F5" s="22">
        <v>1</v>
      </c>
      <c r="G5" s="23">
        <v>599.67999999999995</v>
      </c>
      <c r="H5" s="22">
        <v>45</v>
      </c>
      <c r="I5" s="22">
        <v>45</v>
      </c>
      <c r="J5" s="24">
        <f t="shared" si="1"/>
        <v>599.67999999999995</v>
      </c>
      <c r="K5" s="22">
        <f t="shared" si="2"/>
        <v>45</v>
      </c>
      <c r="L5" s="22">
        <f t="shared" si="3"/>
        <v>45</v>
      </c>
      <c r="M5" s="25">
        <f t="shared" si="4"/>
        <v>13.3262</v>
      </c>
      <c r="N5" s="22" t="s">
        <v>83</v>
      </c>
      <c r="O5" s="25">
        <v>13.217000000000001</v>
      </c>
      <c r="P5" s="26">
        <f t="shared" si="5"/>
        <v>8.1943839954375236E-3</v>
      </c>
      <c r="Q5" s="22" t="s">
        <v>83</v>
      </c>
      <c r="R5" s="28">
        <v>13.284000000000001</v>
      </c>
    </row>
    <row r="6" spans="1:18" x14ac:dyDescent="0.35">
      <c r="A6" s="20" t="s">
        <v>57</v>
      </c>
      <c r="B6" s="21" t="s">
        <v>57</v>
      </c>
      <c r="C6" s="21" t="s">
        <v>5</v>
      </c>
      <c r="D6" s="21" t="s">
        <v>34</v>
      </c>
      <c r="E6" s="21" t="str">
        <f t="shared" si="0"/>
        <v>piroxicam 20 mg capsule</v>
      </c>
      <c r="F6" s="22">
        <v>206</v>
      </c>
      <c r="G6" s="23">
        <v>6109.42</v>
      </c>
      <c r="H6" s="22">
        <v>7655</v>
      </c>
      <c r="I6" s="22">
        <v>8330</v>
      </c>
      <c r="J6" s="24">
        <f t="shared" si="1"/>
        <v>29.66</v>
      </c>
      <c r="K6" s="22">
        <f t="shared" si="2"/>
        <v>40</v>
      </c>
      <c r="L6" s="22">
        <f t="shared" si="3"/>
        <v>37</v>
      </c>
      <c r="M6" s="25">
        <f t="shared" si="4"/>
        <v>0.73340000000000005</v>
      </c>
      <c r="N6" s="25">
        <v>0.48480000000000001</v>
      </c>
      <c r="O6" s="22" t="s">
        <v>83</v>
      </c>
      <c r="P6" s="26">
        <f t="shared" si="5"/>
        <v>0.33896918461958009</v>
      </c>
      <c r="Q6" s="25">
        <v>0.51790000000000003</v>
      </c>
      <c r="R6" s="27" t="s">
        <v>83</v>
      </c>
    </row>
    <row r="7" spans="1:18" x14ac:dyDescent="0.35">
      <c r="A7" s="20" t="s">
        <v>56</v>
      </c>
      <c r="B7" s="21" t="s">
        <v>56</v>
      </c>
      <c r="C7" s="21" t="s">
        <v>2</v>
      </c>
      <c r="D7" s="21" t="s">
        <v>26</v>
      </c>
      <c r="E7" s="21" t="str">
        <f t="shared" si="0"/>
        <v>oxaprozin 600 mg tablet</v>
      </c>
      <c r="F7" s="22">
        <v>551</v>
      </c>
      <c r="G7" s="23">
        <v>26513.32</v>
      </c>
      <c r="H7" s="22">
        <v>12258</v>
      </c>
      <c r="I7" s="22">
        <v>24005</v>
      </c>
      <c r="J7" s="24">
        <f t="shared" si="1"/>
        <v>48.12</v>
      </c>
      <c r="K7" s="22">
        <f t="shared" si="2"/>
        <v>44</v>
      </c>
      <c r="L7" s="22">
        <f t="shared" si="3"/>
        <v>22</v>
      </c>
      <c r="M7" s="25">
        <f t="shared" si="4"/>
        <v>1.1045</v>
      </c>
      <c r="N7" s="25">
        <v>0.84189999999999998</v>
      </c>
      <c r="O7" s="22" t="s">
        <v>83</v>
      </c>
      <c r="P7" s="26">
        <f t="shared" si="5"/>
        <v>0.2377546401086465</v>
      </c>
      <c r="Q7" s="25">
        <v>0.60129999999999995</v>
      </c>
      <c r="R7" s="27" t="s">
        <v>83</v>
      </c>
    </row>
    <row r="8" spans="1:18" x14ac:dyDescent="0.35">
      <c r="A8" s="20" t="s">
        <v>75</v>
      </c>
      <c r="B8" s="21" t="s">
        <v>61</v>
      </c>
      <c r="C8" s="21" t="s">
        <v>16</v>
      </c>
      <c r="D8" s="21" t="s">
        <v>62</v>
      </c>
      <c r="E8" s="21" t="str">
        <f t="shared" si="0"/>
        <v>Vimovo 375mg/20 mg tablet, delayed release</v>
      </c>
      <c r="F8" s="22">
        <v>4</v>
      </c>
      <c r="G8" s="23">
        <v>9918.08</v>
      </c>
      <c r="H8" s="22">
        <v>120</v>
      </c>
      <c r="I8" s="22">
        <v>240</v>
      </c>
      <c r="J8" s="24">
        <f t="shared" si="1"/>
        <v>2479.52</v>
      </c>
      <c r="K8" s="22">
        <f t="shared" si="2"/>
        <v>60</v>
      </c>
      <c r="L8" s="22">
        <f t="shared" si="3"/>
        <v>30</v>
      </c>
      <c r="M8" s="25">
        <f t="shared" si="4"/>
        <v>41.325299999999999</v>
      </c>
      <c r="N8" s="22" t="s">
        <v>83</v>
      </c>
      <c r="O8" s="25">
        <v>41.37</v>
      </c>
      <c r="P8" s="26">
        <f t="shared" si="5"/>
        <v>-1.0816618391154777E-3</v>
      </c>
      <c r="Q8" s="22" t="s">
        <v>83</v>
      </c>
      <c r="R8" s="28">
        <v>41.37</v>
      </c>
    </row>
    <row r="9" spans="1:18" x14ac:dyDescent="0.35">
      <c r="A9" s="20" t="s">
        <v>218</v>
      </c>
      <c r="B9" s="21" t="s">
        <v>61</v>
      </c>
      <c r="C9" s="21" t="s">
        <v>16</v>
      </c>
      <c r="D9" s="21" t="s">
        <v>63</v>
      </c>
      <c r="E9" s="21" t="str">
        <f t="shared" si="0"/>
        <v>VIMOVO 500mg/20 mg tablet, delayed release</v>
      </c>
      <c r="F9" s="22">
        <v>22</v>
      </c>
      <c r="G9" s="23">
        <v>58261.15</v>
      </c>
      <c r="H9" s="22">
        <v>660</v>
      </c>
      <c r="I9" s="22">
        <v>1410</v>
      </c>
      <c r="J9" s="24">
        <f t="shared" si="1"/>
        <v>2648.23</v>
      </c>
      <c r="K9" s="22">
        <f t="shared" si="2"/>
        <v>64</v>
      </c>
      <c r="L9" s="22">
        <f t="shared" si="3"/>
        <v>30</v>
      </c>
      <c r="M9" s="25">
        <f t="shared" si="4"/>
        <v>41.32</v>
      </c>
      <c r="N9" s="22" t="s">
        <v>83</v>
      </c>
      <c r="O9" s="25">
        <v>39.747999999999998</v>
      </c>
      <c r="P9" s="26">
        <f t="shared" si="5"/>
        <v>3.8044530493707714E-2</v>
      </c>
      <c r="Q9" s="22" t="s">
        <v>83</v>
      </c>
      <c r="R9" s="28">
        <v>39.749000000000002</v>
      </c>
    </row>
    <row r="10" spans="1:18" x14ac:dyDescent="0.35">
      <c r="A10" s="20" t="s">
        <v>52</v>
      </c>
      <c r="B10" s="21" t="s">
        <v>52</v>
      </c>
      <c r="C10" s="21" t="s">
        <v>5</v>
      </c>
      <c r="D10" s="21" t="s">
        <v>53</v>
      </c>
      <c r="E10" s="21" t="str">
        <f t="shared" si="0"/>
        <v>naproxen sodium 220 mg capsule</v>
      </c>
      <c r="F10" s="22">
        <v>30</v>
      </c>
      <c r="G10" s="23">
        <v>411.34000000000009</v>
      </c>
      <c r="H10" s="22">
        <v>1129</v>
      </c>
      <c r="I10" s="22">
        <v>2403</v>
      </c>
      <c r="J10" s="24">
        <f t="shared" si="1"/>
        <v>13.71</v>
      </c>
      <c r="K10" s="22">
        <f t="shared" si="2"/>
        <v>80</v>
      </c>
      <c r="L10" s="22">
        <f t="shared" si="3"/>
        <v>38</v>
      </c>
      <c r="M10" s="25">
        <f t="shared" si="4"/>
        <v>0.17119999999999999</v>
      </c>
      <c r="N10" s="25">
        <v>0.1462</v>
      </c>
      <c r="O10" s="22" t="s">
        <v>83</v>
      </c>
      <c r="P10" s="26">
        <f t="shared" si="5"/>
        <v>0.14602803738317754</v>
      </c>
      <c r="Q10" s="25">
        <v>0.1376</v>
      </c>
      <c r="R10" s="27" t="s">
        <v>83</v>
      </c>
    </row>
    <row r="11" spans="1:18" x14ac:dyDescent="0.35">
      <c r="A11" s="20" t="s">
        <v>52</v>
      </c>
      <c r="B11" s="21" t="s">
        <v>52</v>
      </c>
      <c r="C11" s="21" t="s">
        <v>2</v>
      </c>
      <c r="D11" s="21" t="s">
        <v>53</v>
      </c>
      <c r="E11" s="21" t="str">
        <f t="shared" si="0"/>
        <v>naproxen sodium 220 mg tablet</v>
      </c>
      <c r="F11" s="22">
        <v>323</v>
      </c>
      <c r="G11" s="23">
        <v>3349.4500000000003</v>
      </c>
      <c r="H11" s="22">
        <v>7992</v>
      </c>
      <c r="I11" s="22">
        <v>19095</v>
      </c>
      <c r="J11" s="24">
        <f t="shared" si="1"/>
        <v>10.37</v>
      </c>
      <c r="K11" s="22">
        <f t="shared" si="2"/>
        <v>59</v>
      </c>
      <c r="L11" s="22">
        <f t="shared" si="3"/>
        <v>25</v>
      </c>
      <c r="M11" s="25">
        <f t="shared" si="4"/>
        <v>0.1754</v>
      </c>
      <c r="N11" s="25">
        <v>5.6000000000000001E-2</v>
      </c>
      <c r="O11" s="22" t="s">
        <v>83</v>
      </c>
      <c r="P11" s="26">
        <f t="shared" si="5"/>
        <v>0.68072976054732048</v>
      </c>
      <c r="Q11" s="25">
        <v>5.3900000000000003E-2</v>
      </c>
      <c r="R11" s="27" t="s">
        <v>83</v>
      </c>
    </row>
    <row r="12" spans="1:18" x14ac:dyDescent="0.35">
      <c r="A12" s="20" t="s">
        <v>52</v>
      </c>
      <c r="B12" s="21" t="s">
        <v>52</v>
      </c>
      <c r="C12" s="21" t="s">
        <v>2</v>
      </c>
      <c r="D12" s="21" t="s">
        <v>54</v>
      </c>
      <c r="E12" s="21" t="str">
        <f t="shared" si="0"/>
        <v>naproxen sodium 275 mg tablet</v>
      </c>
      <c r="F12" s="22">
        <v>24</v>
      </c>
      <c r="G12" s="23">
        <v>1302.6100000000001</v>
      </c>
      <c r="H12" s="22">
        <v>640</v>
      </c>
      <c r="I12" s="22">
        <v>1560</v>
      </c>
      <c r="J12" s="24">
        <f t="shared" si="1"/>
        <v>54.28</v>
      </c>
      <c r="K12" s="22">
        <f t="shared" si="2"/>
        <v>65</v>
      </c>
      <c r="L12" s="22">
        <f t="shared" si="3"/>
        <v>27</v>
      </c>
      <c r="M12" s="25">
        <f t="shared" si="4"/>
        <v>0.83499999999999996</v>
      </c>
      <c r="N12" s="25">
        <v>0.56669999999999998</v>
      </c>
      <c r="O12" s="22" t="s">
        <v>83</v>
      </c>
      <c r="P12" s="26">
        <f t="shared" si="5"/>
        <v>0.32131736526946109</v>
      </c>
      <c r="Q12" s="25">
        <v>0.62970000000000004</v>
      </c>
      <c r="R12" s="27" t="s">
        <v>83</v>
      </c>
    </row>
    <row r="13" spans="1:18" x14ac:dyDescent="0.35">
      <c r="A13" s="20" t="s">
        <v>52</v>
      </c>
      <c r="B13" s="21" t="s">
        <v>52</v>
      </c>
      <c r="C13" s="21" t="s">
        <v>2</v>
      </c>
      <c r="D13" s="21" t="s">
        <v>55</v>
      </c>
      <c r="E13" s="21" t="str">
        <f t="shared" si="0"/>
        <v>naproxen sodium 550 mg tablet</v>
      </c>
      <c r="F13" s="22">
        <v>10268</v>
      </c>
      <c r="G13" s="23">
        <v>271048.25</v>
      </c>
      <c r="H13" s="22">
        <v>293604</v>
      </c>
      <c r="I13" s="22">
        <v>589449</v>
      </c>
      <c r="J13" s="24">
        <f t="shared" si="1"/>
        <v>26.4</v>
      </c>
      <c r="K13" s="22">
        <f t="shared" si="2"/>
        <v>57</v>
      </c>
      <c r="L13" s="22">
        <f t="shared" si="3"/>
        <v>29</v>
      </c>
      <c r="M13" s="25">
        <f t="shared" si="4"/>
        <v>0.45979999999999999</v>
      </c>
      <c r="N13" s="25">
        <v>0.50470000000000004</v>
      </c>
      <c r="O13" s="22" t="s">
        <v>83</v>
      </c>
      <c r="P13" s="26">
        <f t="shared" si="5"/>
        <v>-9.7651152675076236E-2</v>
      </c>
      <c r="Q13" s="25">
        <v>0.3644</v>
      </c>
      <c r="R13" s="27" t="s">
        <v>83</v>
      </c>
    </row>
    <row r="14" spans="1:18" x14ac:dyDescent="0.35">
      <c r="A14" s="20" t="s">
        <v>52</v>
      </c>
      <c r="B14" s="21" t="s">
        <v>52</v>
      </c>
      <c r="C14" s="21" t="s">
        <v>18</v>
      </c>
      <c r="D14" s="21" t="s">
        <v>51</v>
      </c>
      <c r="E14" s="21" t="str">
        <f t="shared" si="0"/>
        <v>naproxen sodium 375 mg tablet, extended release</v>
      </c>
      <c r="F14" s="22">
        <v>1971</v>
      </c>
      <c r="G14" s="23">
        <v>1082697.27</v>
      </c>
      <c r="H14" s="22">
        <v>58164</v>
      </c>
      <c r="I14" s="22">
        <v>118128</v>
      </c>
      <c r="J14" s="24">
        <f t="shared" si="1"/>
        <v>549.30999999999995</v>
      </c>
      <c r="K14" s="22">
        <f t="shared" si="2"/>
        <v>60</v>
      </c>
      <c r="L14" s="22">
        <f t="shared" si="3"/>
        <v>30</v>
      </c>
      <c r="M14" s="25">
        <f t="shared" si="4"/>
        <v>9.1654999999999998</v>
      </c>
      <c r="N14" s="25">
        <v>21.158000000000001</v>
      </c>
      <c r="O14" s="22" t="s">
        <v>83</v>
      </c>
      <c r="P14" s="26">
        <f t="shared" si="5"/>
        <v>-1.3084392559052973</v>
      </c>
      <c r="Q14" s="25">
        <v>17.850000000000001</v>
      </c>
      <c r="R14" s="27" t="s">
        <v>83</v>
      </c>
    </row>
    <row r="15" spans="1:18" x14ac:dyDescent="0.35">
      <c r="A15" s="20" t="s">
        <v>76</v>
      </c>
      <c r="B15" s="21" t="s">
        <v>52</v>
      </c>
      <c r="C15" s="21" t="s">
        <v>18</v>
      </c>
      <c r="D15" s="21" t="s">
        <v>23</v>
      </c>
      <c r="E15" s="21" t="str">
        <f t="shared" si="0"/>
        <v>NAPRELAN 500 mg tablet, extended release</v>
      </c>
      <c r="F15" s="29">
        <v>1</v>
      </c>
      <c r="G15" s="30">
        <v>0.1</v>
      </c>
      <c r="H15" s="29">
        <v>30</v>
      </c>
      <c r="I15" s="29">
        <v>60</v>
      </c>
      <c r="J15" s="24">
        <f t="shared" si="1"/>
        <v>0.1</v>
      </c>
      <c r="K15" s="22">
        <f t="shared" si="2"/>
        <v>60</v>
      </c>
      <c r="L15" s="22">
        <f t="shared" si="3"/>
        <v>30</v>
      </c>
      <c r="M15" s="25">
        <f t="shared" si="4"/>
        <v>1.6999999999999999E-3</v>
      </c>
      <c r="N15" s="22" t="s">
        <v>83</v>
      </c>
      <c r="O15" s="25">
        <v>21.780999999999999</v>
      </c>
      <c r="P15" s="26">
        <f t="shared" si="5"/>
        <v>-12811.35294117647</v>
      </c>
      <c r="Q15" s="22" t="s">
        <v>83</v>
      </c>
      <c r="R15" s="28">
        <v>21.780999999999999</v>
      </c>
    </row>
    <row r="16" spans="1:18" x14ac:dyDescent="0.35">
      <c r="A16" s="20" t="s">
        <v>52</v>
      </c>
      <c r="B16" s="21" t="s">
        <v>52</v>
      </c>
      <c r="C16" s="21" t="s">
        <v>18</v>
      </c>
      <c r="D16" s="21" t="s">
        <v>23</v>
      </c>
      <c r="E16" s="21" t="str">
        <f t="shared" si="0"/>
        <v>naproxen sodium 500 mg tablet, extended release</v>
      </c>
      <c r="F16" s="22">
        <v>3</v>
      </c>
      <c r="G16" s="23">
        <v>1027.43</v>
      </c>
      <c r="H16" s="22">
        <v>70</v>
      </c>
      <c r="I16" s="22">
        <v>140</v>
      </c>
      <c r="J16" s="24">
        <f t="shared" si="1"/>
        <v>342.48</v>
      </c>
      <c r="K16" s="22">
        <f t="shared" si="2"/>
        <v>47</v>
      </c>
      <c r="L16" s="22">
        <f t="shared" si="3"/>
        <v>23</v>
      </c>
      <c r="M16" s="25">
        <f t="shared" si="4"/>
        <v>7.3388</v>
      </c>
      <c r="N16" s="25">
        <v>8.4700000000000006</v>
      </c>
      <c r="O16" s="22" t="s">
        <v>83</v>
      </c>
      <c r="P16" s="26">
        <f t="shared" si="5"/>
        <v>-0.1541396413582603</v>
      </c>
      <c r="Q16" s="25">
        <v>14.36</v>
      </c>
      <c r="R16" s="27" t="s">
        <v>83</v>
      </c>
    </row>
    <row r="17" spans="1:18" x14ac:dyDescent="0.35">
      <c r="A17" s="20" t="s">
        <v>76</v>
      </c>
      <c r="B17" s="21" t="s">
        <v>52</v>
      </c>
      <c r="C17" s="21" t="s">
        <v>18</v>
      </c>
      <c r="D17" s="21" t="s">
        <v>48</v>
      </c>
      <c r="E17" s="21" t="str">
        <f t="shared" si="0"/>
        <v>NAPRELAN 750 mg tablet, extended release</v>
      </c>
      <c r="F17" s="22">
        <v>24</v>
      </c>
      <c r="G17" s="23">
        <v>22235.34</v>
      </c>
      <c r="H17" s="22">
        <v>700</v>
      </c>
      <c r="I17" s="22">
        <v>1080</v>
      </c>
      <c r="J17" s="24">
        <f t="shared" si="1"/>
        <v>926.47</v>
      </c>
      <c r="K17" s="22">
        <f t="shared" si="2"/>
        <v>45</v>
      </c>
      <c r="L17" s="22">
        <f t="shared" si="3"/>
        <v>29</v>
      </c>
      <c r="M17" s="25">
        <f t="shared" si="4"/>
        <v>20.5883</v>
      </c>
      <c r="N17" s="22" t="s">
        <v>83</v>
      </c>
      <c r="O17" s="25">
        <v>23.088000000000001</v>
      </c>
      <c r="P17" s="26">
        <f t="shared" si="5"/>
        <v>-0.12141361841434216</v>
      </c>
      <c r="Q17" s="22" t="s">
        <v>83</v>
      </c>
      <c r="R17" s="28">
        <v>23.088000000000001</v>
      </c>
    </row>
    <row r="18" spans="1:18" x14ac:dyDescent="0.35">
      <c r="A18" s="20" t="s">
        <v>49</v>
      </c>
      <c r="B18" s="21" t="s">
        <v>49</v>
      </c>
      <c r="C18" s="21" t="s">
        <v>30</v>
      </c>
      <c r="D18" s="21" t="s">
        <v>50</v>
      </c>
      <c r="E18" s="21" t="str">
        <f t="shared" si="0"/>
        <v>naproxen 125 mg/5 ml suspension</v>
      </c>
      <c r="F18" s="22">
        <v>11</v>
      </c>
      <c r="G18" s="23">
        <v>15227.9</v>
      </c>
      <c r="H18" s="22">
        <v>278</v>
      </c>
      <c r="I18" s="22">
        <v>9880</v>
      </c>
      <c r="J18" s="24">
        <f t="shared" si="1"/>
        <v>1384.35</v>
      </c>
      <c r="K18" s="22">
        <f t="shared" si="2"/>
        <v>898</v>
      </c>
      <c r="L18" s="22">
        <f t="shared" si="3"/>
        <v>25</v>
      </c>
      <c r="M18" s="25">
        <f t="shared" si="4"/>
        <v>1.5412999999999999</v>
      </c>
      <c r="N18" s="25">
        <v>1.7162999999999999</v>
      </c>
      <c r="O18" s="22" t="s">
        <v>83</v>
      </c>
      <c r="P18" s="26">
        <f t="shared" si="5"/>
        <v>-0.11354051774476095</v>
      </c>
      <c r="Q18" s="25">
        <v>1.9937</v>
      </c>
      <c r="R18" s="27" t="s">
        <v>83</v>
      </c>
    </row>
    <row r="19" spans="1:18" x14ac:dyDescent="0.35">
      <c r="A19" s="20" t="s">
        <v>49</v>
      </c>
      <c r="B19" s="21" t="s">
        <v>49</v>
      </c>
      <c r="C19" s="21" t="s">
        <v>2</v>
      </c>
      <c r="D19" s="21" t="s">
        <v>42</v>
      </c>
      <c r="E19" s="21" t="str">
        <f t="shared" si="0"/>
        <v>naproxen 250 mg tablet</v>
      </c>
      <c r="F19" s="22">
        <v>656</v>
      </c>
      <c r="G19" s="23">
        <v>11306.979999999998</v>
      </c>
      <c r="H19" s="22">
        <v>16282</v>
      </c>
      <c r="I19" s="22">
        <v>35591</v>
      </c>
      <c r="J19" s="24">
        <f t="shared" si="1"/>
        <v>17.239999999999998</v>
      </c>
      <c r="K19" s="22">
        <f t="shared" si="2"/>
        <v>54</v>
      </c>
      <c r="L19" s="22">
        <f t="shared" si="3"/>
        <v>25</v>
      </c>
      <c r="M19" s="25">
        <f t="shared" si="4"/>
        <v>0.31769999999999998</v>
      </c>
      <c r="N19" s="25">
        <v>5.9299999999999999E-2</v>
      </c>
      <c r="O19" s="22" t="s">
        <v>83</v>
      </c>
      <c r="P19" s="26">
        <f t="shared" si="5"/>
        <v>0.81334592382751014</v>
      </c>
      <c r="Q19" s="25">
        <v>5.1999999999999998E-2</v>
      </c>
      <c r="R19" s="27" t="s">
        <v>83</v>
      </c>
    </row>
    <row r="20" spans="1:18" x14ac:dyDescent="0.35">
      <c r="A20" s="20" t="s">
        <v>49</v>
      </c>
      <c r="B20" s="21" t="s">
        <v>49</v>
      </c>
      <c r="C20" s="21" t="s">
        <v>2</v>
      </c>
      <c r="D20" s="21" t="s">
        <v>51</v>
      </c>
      <c r="E20" s="21" t="str">
        <f t="shared" si="0"/>
        <v>naproxen 375 mg tablet</v>
      </c>
      <c r="F20" s="22">
        <v>2343</v>
      </c>
      <c r="G20" s="23">
        <v>43518.000000000007</v>
      </c>
      <c r="H20" s="22">
        <v>56528</v>
      </c>
      <c r="I20" s="22">
        <v>112302</v>
      </c>
      <c r="J20" s="24">
        <f t="shared" si="1"/>
        <v>18.57</v>
      </c>
      <c r="K20" s="22">
        <f t="shared" si="2"/>
        <v>48</v>
      </c>
      <c r="L20" s="22">
        <f t="shared" si="3"/>
        <v>24</v>
      </c>
      <c r="M20" s="25">
        <f t="shared" si="4"/>
        <v>0.38750000000000001</v>
      </c>
      <c r="N20" s="25">
        <v>7.6399999999999996E-2</v>
      </c>
      <c r="O20" s="22" t="s">
        <v>83</v>
      </c>
      <c r="P20" s="26">
        <f t="shared" si="5"/>
        <v>0.80283870967741944</v>
      </c>
      <c r="Q20" s="25">
        <v>7.3599999999999999E-2</v>
      </c>
      <c r="R20" s="27" t="s">
        <v>83</v>
      </c>
    </row>
    <row r="21" spans="1:18" x14ac:dyDescent="0.35">
      <c r="A21" s="20" t="s">
        <v>77</v>
      </c>
      <c r="B21" s="21" t="s">
        <v>49</v>
      </c>
      <c r="C21" s="21" t="s">
        <v>2</v>
      </c>
      <c r="D21" s="21" t="s">
        <v>23</v>
      </c>
      <c r="E21" s="21" t="str">
        <f t="shared" si="0"/>
        <v>NAPROSYN 500 mg tablet</v>
      </c>
      <c r="F21" s="22">
        <v>8</v>
      </c>
      <c r="G21" s="23">
        <v>3009.36</v>
      </c>
      <c r="H21" s="22">
        <v>240</v>
      </c>
      <c r="I21" s="22">
        <v>480</v>
      </c>
      <c r="J21" s="24">
        <f t="shared" si="1"/>
        <v>376.17</v>
      </c>
      <c r="K21" s="22">
        <f t="shared" si="2"/>
        <v>60</v>
      </c>
      <c r="L21" s="22">
        <f t="shared" si="3"/>
        <v>30</v>
      </c>
      <c r="M21" s="25">
        <f t="shared" si="4"/>
        <v>6.2694999999999999</v>
      </c>
      <c r="N21" s="22" t="s">
        <v>83</v>
      </c>
      <c r="O21" s="25">
        <v>5.9329999999999998</v>
      </c>
      <c r="P21" s="26">
        <f t="shared" si="5"/>
        <v>5.3672541669989637E-2</v>
      </c>
      <c r="Q21" s="22" t="s">
        <v>83</v>
      </c>
      <c r="R21" s="28">
        <v>5.9329999999999998</v>
      </c>
    </row>
    <row r="22" spans="1:18" x14ac:dyDescent="0.35">
      <c r="A22" s="20" t="s">
        <v>49</v>
      </c>
      <c r="B22" s="21" t="s">
        <v>49</v>
      </c>
      <c r="C22" s="21" t="s">
        <v>2</v>
      </c>
      <c r="D22" s="21" t="s">
        <v>23</v>
      </c>
      <c r="E22" s="21" t="str">
        <f t="shared" si="0"/>
        <v>naproxen 500 mg tablet</v>
      </c>
      <c r="F22" s="22">
        <v>53225</v>
      </c>
      <c r="G22" s="23">
        <v>1053252.0800000003</v>
      </c>
      <c r="H22" s="22">
        <v>1364983</v>
      </c>
      <c r="I22" s="22">
        <v>2697093</v>
      </c>
      <c r="J22" s="24">
        <f t="shared" si="1"/>
        <v>19.79</v>
      </c>
      <c r="K22" s="22">
        <f t="shared" si="2"/>
        <v>51</v>
      </c>
      <c r="L22" s="22">
        <f t="shared" si="3"/>
        <v>26</v>
      </c>
      <c r="M22" s="25">
        <f t="shared" si="4"/>
        <v>0.39050000000000001</v>
      </c>
      <c r="N22" s="25">
        <v>8.43E-2</v>
      </c>
      <c r="O22" s="22" t="s">
        <v>83</v>
      </c>
      <c r="P22" s="26">
        <f t="shared" si="5"/>
        <v>0.78412291933418699</v>
      </c>
      <c r="Q22" s="25">
        <v>7.46E-2</v>
      </c>
      <c r="R22" s="27" t="s">
        <v>83</v>
      </c>
    </row>
    <row r="23" spans="1:18" x14ac:dyDescent="0.35">
      <c r="A23" s="20" t="s">
        <v>49</v>
      </c>
      <c r="B23" s="21" t="s">
        <v>49</v>
      </c>
      <c r="C23" s="21" t="s">
        <v>3</v>
      </c>
      <c r="D23" s="21" t="s">
        <v>51</v>
      </c>
      <c r="E23" s="21" t="str">
        <f t="shared" si="0"/>
        <v>naproxen 375 mg tablet, enteric coated</v>
      </c>
      <c r="F23" s="22">
        <v>89</v>
      </c>
      <c r="G23" s="23">
        <v>3066.73</v>
      </c>
      <c r="H23" s="22">
        <v>2607</v>
      </c>
      <c r="I23" s="22">
        <v>5063</v>
      </c>
      <c r="J23" s="24">
        <f t="shared" si="1"/>
        <v>34.46</v>
      </c>
      <c r="K23" s="22">
        <f t="shared" si="2"/>
        <v>57</v>
      </c>
      <c r="L23" s="22">
        <f t="shared" si="3"/>
        <v>29</v>
      </c>
      <c r="M23" s="25">
        <f t="shared" si="4"/>
        <v>0.60570000000000002</v>
      </c>
      <c r="N23" s="25">
        <v>0.17829999999999999</v>
      </c>
      <c r="O23" s="22" t="s">
        <v>83</v>
      </c>
      <c r="P23" s="26">
        <f t="shared" si="5"/>
        <v>0.7056298497606075</v>
      </c>
      <c r="Q23" s="25">
        <v>0.2787</v>
      </c>
      <c r="R23" s="27" t="s">
        <v>83</v>
      </c>
    </row>
    <row r="24" spans="1:18" x14ac:dyDescent="0.35">
      <c r="A24" s="20" t="s">
        <v>49</v>
      </c>
      <c r="B24" s="21" t="s">
        <v>49</v>
      </c>
      <c r="C24" s="21" t="s">
        <v>3</v>
      </c>
      <c r="D24" s="21" t="s">
        <v>23</v>
      </c>
      <c r="E24" s="21" t="str">
        <f t="shared" si="0"/>
        <v>naproxen 500 mg tablet, enteric coated</v>
      </c>
      <c r="F24" s="22">
        <v>762</v>
      </c>
      <c r="G24" s="23">
        <v>30696.239999999998</v>
      </c>
      <c r="H24" s="22">
        <v>20903</v>
      </c>
      <c r="I24" s="22">
        <v>41930</v>
      </c>
      <c r="J24" s="24">
        <f t="shared" si="1"/>
        <v>40.28</v>
      </c>
      <c r="K24" s="22">
        <f t="shared" si="2"/>
        <v>55</v>
      </c>
      <c r="L24" s="22">
        <f t="shared" si="3"/>
        <v>27</v>
      </c>
      <c r="M24" s="25">
        <f t="shared" si="4"/>
        <v>0.73209999999999997</v>
      </c>
      <c r="N24" s="25">
        <v>0.2581</v>
      </c>
      <c r="O24" s="22" t="s">
        <v>83</v>
      </c>
      <c r="P24" s="26">
        <f t="shared" si="5"/>
        <v>0.64745253380685697</v>
      </c>
      <c r="Q24" s="25">
        <v>3.4289000000000001</v>
      </c>
      <c r="R24" s="27" t="s">
        <v>83</v>
      </c>
    </row>
    <row r="25" spans="1:18" x14ac:dyDescent="0.35">
      <c r="A25" s="20" t="s">
        <v>47</v>
      </c>
      <c r="B25" s="21" t="s">
        <v>47</v>
      </c>
      <c r="C25" s="21" t="s">
        <v>2</v>
      </c>
      <c r="D25" s="21" t="s">
        <v>23</v>
      </c>
      <c r="E25" s="21" t="str">
        <f t="shared" si="0"/>
        <v>nabumetone 500 mg tablet</v>
      </c>
      <c r="F25" s="22">
        <v>4859</v>
      </c>
      <c r="G25" s="23">
        <v>94696.739999999991</v>
      </c>
      <c r="H25" s="22">
        <v>128183</v>
      </c>
      <c r="I25" s="22">
        <v>260479</v>
      </c>
      <c r="J25" s="24">
        <f t="shared" si="1"/>
        <v>19.489999999999998</v>
      </c>
      <c r="K25" s="22">
        <f t="shared" si="2"/>
        <v>54</v>
      </c>
      <c r="L25" s="22">
        <f t="shared" si="3"/>
        <v>26</v>
      </c>
      <c r="M25" s="25">
        <f t="shared" si="4"/>
        <v>0.36349999999999999</v>
      </c>
      <c r="N25" s="25">
        <v>0.23019999999999999</v>
      </c>
      <c r="O25" s="22" t="s">
        <v>83</v>
      </c>
      <c r="P25" s="26">
        <f t="shared" si="5"/>
        <v>0.36671251719394776</v>
      </c>
      <c r="Q25" s="25">
        <v>0.23680000000000001</v>
      </c>
      <c r="R25" s="27" t="s">
        <v>83</v>
      </c>
    </row>
    <row r="26" spans="1:18" x14ac:dyDescent="0.35">
      <c r="A26" s="20" t="s">
        <v>47</v>
      </c>
      <c r="B26" s="21" t="s">
        <v>47</v>
      </c>
      <c r="C26" s="21" t="s">
        <v>2</v>
      </c>
      <c r="D26" s="21" t="s">
        <v>48</v>
      </c>
      <c r="E26" s="21" t="str">
        <f t="shared" si="0"/>
        <v>nabumetone 750 mg tablet</v>
      </c>
      <c r="F26" s="22">
        <v>6886</v>
      </c>
      <c r="G26" s="23">
        <v>149013.60999999999</v>
      </c>
      <c r="H26" s="22">
        <v>165910</v>
      </c>
      <c r="I26" s="22">
        <v>342331</v>
      </c>
      <c r="J26" s="24">
        <f t="shared" si="1"/>
        <v>21.64</v>
      </c>
      <c r="K26" s="22">
        <f t="shared" si="2"/>
        <v>50</v>
      </c>
      <c r="L26" s="22">
        <f t="shared" si="3"/>
        <v>24</v>
      </c>
      <c r="M26" s="25">
        <f t="shared" si="4"/>
        <v>0.43530000000000002</v>
      </c>
      <c r="N26" s="25">
        <v>0.28810000000000002</v>
      </c>
      <c r="O26" s="22" t="s">
        <v>83</v>
      </c>
      <c r="P26" s="26">
        <f t="shared" si="5"/>
        <v>0.33815759246496668</v>
      </c>
      <c r="Q26" s="25">
        <v>0.33279999999999998</v>
      </c>
      <c r="R26" s="27" t="s">
        <v>83</v>
      </c>
    </row>
    <row r="27" spans="1:18" x14ac:dyDescent="0.35">
      <c r="A27" s="20" t="s">
        <v>78</v>
      </c>
      <c r="B27" s="21" t="s">
        <v>43</v>
      </c>
      <c r="C27" s="21" t="s">
        <v>5</v>
      </c>
      <c r="D27" s="21" t="s">
        <v>39</v>
      </c>
      <c r="E27" s="21" t="str">
        <f t="shared" si="0"/>
        <v>VIVLODEX 10 mg capsule</v>
      </c>
      <c r="F27" s="22">
        <v>29</v>
      </c>
      <c r="G27" s="23">
        <v>23452.37</v>
      </c>
      <c r="H27" s="22">
        <v>930</v>
      </c>
      <c r="I27" s="22">
        <v>930</v>
      </c>
      <c r="J27" s="24">
        <f t="shared" si="1"/>
        <v>808.7</v>
      </c>
      <c r="K27" s="22">
        <f t="shared" si="2"/>
        <v>32</v>
      </c>
      <c r="L27" s="22">
        <f t="shared" si="3"/>
        <v>32</v>
      </c>
      <c r="M27" s="25">
        <f t="shared" si="4"/>
        <v>25.217600000000001</v>
      </c>
      <c r="N27" s="22" t="s">
        <v>83</v>
      </c>
      <c r="O27" s="25">
        <v>26.161999999999999</v>
      </c>
      <c r="P27" s="26">
        <f t="shared" si="5"/>
        <v>-3.7450034896262849E-2</v>
      </c>
      <c r="Q27" s="22" t="s">
        <v>83</v>
      </c>
      <c r="R27" s="28">
        <v>28.751999999999999</v>
      </c>
    </row>
    <row r="28" spans="1:18" x14ac:dyDescent="0.35">
      <c r="A28" s="20" t="s">
        <v>78</v>
      </c>
      <c r="B28" s="21" t="s">
        <v>43</v>
      </c>
      <c r="C28" s="21" t="s">
        <v>5</v>
      </c>
      <c r="D28" s="21" t="s">
        <v>44</v>
      </c>
      <c r="E28" s="21" t="str">
        <f t="shared" si="0"/>
        <v>VIVLODEX 5 mg capsule</v>
      </c>
      <c r="F28" s="22">
        <v>3</v>
      </c>
      <c r="G28" s="23">
        <v>364.81</v>
      </c>
      <c r="H28" s="22">
        <v>74</v>
      </c>
      <c r="I28" s="22">
        <v>194</v>
      </c>
      <c r="J28" s="24">
        <f t="shared" si="1"/>
        <v>121.6</v>
      </c>
      <c r="K28" s="22">
        <f t="shared" si="2"/>
        <v>65</v>
      </c>
      <c r="L28" s="22">
        <f t="shared" si="3"/>
        <v>25</v>
      </c>
      <c r="M28" s="25">
        <f t="shared" si="4"/>
        <v>1.8805000000000001</v>
      </c>
      <c r="N28" s="22" t="s">
        <v>83</v>
      </c>
      <c r="O28" s="25">
        <v>26.161999999999999</v>
      </c>
      <c r="P28" s="26">
        <f t="shared" si="5"/>
        <v>-12.912257378356818</v>
      </c>
      <c r="Q28" s="22" t="s">
        <v>83</v>
      </c>
      <c r="R28" s="28">
        <v>28.751999999999999</v>
      </c>
    </row>
    <row r="29" spans="1:18" x14ac:dyDescent="0.35">
      <c r="A29" s="20" t="s">
        <v>43</v>
      </c>
      <c r="B29" s="21" t="s">
        <v>43</v>
      </c>
      <c r="C29" s="21" t="s">
        <v>2</v>
      </c>
      <c r="D29" s="21" t="s">
        <v>45</v>
      </c>
      <c r="E29" s="21" t="str">
        <f t="shared" si="0"/>
        <v>meloxicam 15 mg tablet</v>
      </c>
      <c r="F29" s="22">
        <v>23536</v>
      </c>
      <c r="G29" s="23">
        <v>306893.29999999993</v>
      </c>
      <c r="H29" s="22">
        <v>706634</v>
      </c>
      <c r="I29" s="22">
        <v>736332</v>
      </c>
      <c r="J29" s="24">
        <f t="shared" si="1"/>
        <v>13.04</v>
      </c>
      <c r="K29" s="22">
        <f t="shared" si="2"/>
        <v>31</v>
      </c>
      <c r="L29" s="22">
        <f t="shared" si="3"/>
        <v>30</v>
      </c>
      <c r="M29" s="25">
        <f t="shared" si="4"/>
        <v>0.4168</v>
      </c>
      <c r="N29" s="25">
        <v>6.7900000000000002E-2</v>
      </c>
      <c r="O29" s="22" t="s">
        <v>83</v>
      </c>
      <c r="P29" s="26">
        <f t="shared" si="5"/>
        <v>0.83709213051823417</v>
      </c>
      <c r="Q29" s="25">
        <v>2.1899999999999999E-2</v>
      </c>
      <c r="R29" s="27" t="s">
        <v>83</v>
      </c>
    </row>
    <row r="30" spans="1:18" x14ac:dyDescent="0.35">
      <c r="A30" s="20" t="s">
        <v>43</v>
      </c>
      <c r="B30" s="21" t="s">
        <v>43</v>
      </c>
      <c r="C30" s="21" t="s">
        <v>2</v>
      </c>
      <c r="D30" s="21" t="s">
        <v>46</v>
      </c>
      <c r="E30" s="21" t="str">
        <f t="shared" si="0"/>
        <v>meloxicam 7.5 mg tablet</v>
      </c>
      <c r="F30" s="22">
        <v>13696</v>
      </c>
      <c r="G30" s="23">
        <v>158858.90000000002</v>
      </c>
      <c r="H30" s="22">
        <v>374841</v>
      </c>
      <c r="I30" s="22">
        <v>616177</v>
      </c>
      <c r="J30" s="24">
        <f t="shared" si="1"/>
        <v>11.6</v>
      </c>
      <c r="K30" s="22">
        <f t="shared" si="2"/>
        <v>45</v>
      </c>
      <c r="L30" s="22">
        <f t="shared" si="3"/>
        <v>27</v>
      </c>
      <c r="M30" s="25">
        <f t="shared" si="4"/>
        <v>0.25779999999999997</v>
      </c>
      <c r="N30" s="25">
        <v>4.0099999999999997E-2</v>
      </c>
      <c r="O30" s="22" t="s">
        <v>83</v>
      </c>
      <c r="P30" s="26">
        <f t="shared" si="5"/>
        <v>0.84445306439100076</v>
      </c>
      <c r="Q30" s="25">
        <v>2.0400000000000001E-2</v>
      </c>
      <c r="R30" s="27" t="s">
        <v>83</v>
      </c>
    </row>
    <row r="31" spans="1:18" x14ac:dyDescent="0.35">
      <c r="A31" s="20" t="s">
        <v>41</v>
      </c>
      <c r="B31" s="21" t="s">
        <v>41</v>
      </c>
      <c r="C31" s="21" t="s">
        <v>5</v>
      </c>
      <c r="D31" s="21" t="s">
        <v>42</v>
      </c>
      <c r="E31" s="21" t="str">
        <f t="shared" si="0"/>
        <v>mefenamic acid 250 mg capsule</v>
      </c>
      <c r="F31" s="22">
        <v>2</v>
      </c>
      <c r="G31" s="23">
        <v>213.7</v>
      </c>
      <c r="H31" s="22">
        <v>20</v>
      </c>
      <c r="I31" s="22">
        <v>60</v>
      </c>
      <c r="J31" s="24">
        <f t="shared" si="1"/>
        <v>106.85</v>
      </c>
      <c r="K31" s="22">
        <f t="shared" si="2"/>
        <v>30</v>
      </c>
      <c r="L31" s="22">
        <f t="shared" si="3"/>
        <v>10</v>
      </c>
      <c r="M31" s="25">
        <f t="shared" si="4"/>
        <v>3.5617000000000001</v>
      </c>
      <c r="N31" s="25">
        <v>2.76</v>
      </c>
      <c r="O31" s="22" t="s">
        <v>83</v>
      </c>
      <c r="P31" s="26">
        <f t="shared" si="5"/>
        <v>0.22508914282505554</v>
      </c>
      <c r="Q31" s="25">
        <v>1.8187</v>
      </c>
      <c r="R31" s="27" t="s">
        <v>83</v>
      </c>
    </row>
    <row r="32" spans="1:18" x14ac:dyDescent="0.35">
      <c r="A32" s="20" t="s">
        <v>40</v>
      </c>
      <c r="B32" s="21" t="s">
        <v>40</v>
      </c>
      <c r="C32" s="21" t="s">
        <v>5</v>
      </c>
      <c r="D32" s="21" t="s">
        <v>9</v>
      </c>
      <c r="E32" s="21" t="str">
        <f t="shared" si="0"/>
        <v>meclofenamate sodium 50 mg capsule</v>
      </c>
      <c r="F32" s="22">
        <v>2</v>
      </c>
      <c r="G32" s="23">
        <v>172.81</v>
      </c>
      <c r="H32" s="22">
        <v>12</v>
      </c>
      <c r="I32" s="22">
        <v>48</v>
      </c>
      <c r="J32" s="24">
        <f t="shared" si="1"/>
        <v>86.41</v>
      </c>
      <c r="K32" s="22">
        <f t="shared" si="2"/>
        <v>24</v>
      </c>
      <c r="L32" s="22">
        <f t="shared" si="3"/>
        <v>6</v>
      </c>
      <c r="M32" s="25">
        <f t="shared" si="4"/>
        <v>3.6002000000000001</v>
      </c>
      <c r="N32" s="25">
        <v>3.3346</v>
      </c>
      <c r="O32" s="22" t="s">
        <v>83</v>
      </c>
      <c r="P32" s="26">
        <f t="shared" si="5"/>
        <v>7.3773679240042231E-2</v>
      </c>
      <c r="Q32" s="25">
        <v>3.3346</v>
      </c>
      <c r="R32" s="27" t="s">
        <v>83</v>
      </c>
    </row>
    <row r="33" spans="1:18" x14ac:dyDescent="0.35">
      <c r="A33" s="20" t="s">
        <v>38</v>
      </c>
      <c r="B33" s="21" t="s">
        <v>38</v>
      </c>
      <c r="C33" s="21" t="s">
        <v>2</v>
      </c>
      <c r="D33" s="21" t="s">
        <v>39</v>
      </c>
      <c r="E33" s="21" t="str">
        <f t="shared" si="0"/>
        <v>ketorolac tromethamine 10 mg tablet</v>
      </c>
      <c r="F33" s="22">
        <v>572</v>
      </c>
      <c r="G33" s="23">
        <v>13350.2</v>
      </c>
      <c r="H33" s="22">
        <v>3183</v>
      </c>
      <c r="I33" s="22">
        <v>9420</v>
      </c>
      <c r="J33" s="24">
        <f t="shared" si="1"/>
        <v>23.34</v>
      </c>
      <c r="K33" s="22">
        <f t="shared" si="2"/>
        <v>16</v>
      </c>
      <c r="L33" s="22">
        <f t="shared" si="3"/>
        <v>6</v>
      </c>
      <c r="M33" s="25">
        <f t="shared" si="4"/>
        <v>1.4172</v>
      </c>
      <c r="N33" s="25">
        <v>0.81359999999999999</v>
      </c>
      <c r="O33" s="22" t="s">
        <v>83</v>
      </c>
      <c r="P33" s="26">
        <f t="shared" si="5"/>
        <v>0.42591024555461476</v>
      </c>
      <c r="Q33" s="25">
        <v>0.79530000000000001</v>
      </c>
      <c r="R33" s="27" t="s">
        <v>83</v>
      </c>
    </row>
    <row r="34" spans="1:18" x14ac:dyDescent="0.35">
      <c r="A34" s="20" t="s">
        <v>37</v>
      </c>
      <c r="B34" s="21" t="s">
        <v>37</v>
      </c>
      <c r="C34" s="21" t="s">
        <v>5</v>
      </c>
      <c r="D34" s="21" t="s">
        <v>14</v>
      </c>
      <c r="E34" s="21" t="str">
        <f t="shared" ref="E34:E65" si="6">_xlfn.CONCAT(A34," ",D34," ",C34)</f>
        <v>ketoprofen 25 mg capsule</v>
      </c>
      <c r="F34" s="22">
        <v>357</v>
      </c>
      <c r="G34" s="23">
        <v>298213.69</v>
      </c>
      <c r="H34" s="22">
        <v>9140</v>
      </c>
      <c r="I34" s="22">
        <v>31494</v>
      </c>
      <c r="J34" s="24">
        <f t="shared" ref="J34:J65" si="7">IF(H34="not applicable","not applicable",ROUND(G34/F34,2))</f>
        <v>835.33</v>
      </c>
      <c r="K34" s="22">
        <f t="shared" ref="K34:K65" si="8">IF(I34="not applicable","not applicable",ROUND(I34/F34,0))</f>
        <v>88</v>
      </c>
      <c r="L34" s="22">
        <f t="shared" ref="L34:L65" si="9">IF(K34="not applicable","not applicable",ROUND(H34/F34,0))</f>
        <v>26</v>
      </c>
      <c r="M34" s="25">
        <f t="shared" ref="M34:M65" si="10">IF(G34="not applicable","not applicable",ROUND(G34/I34,4))</f>
        <v>9.4688999999999997</v>
      </c>
      <c r="N34" s="25">
        <v>1.0815999999999999</v>
      </c>
      <c r="O34" s="22" t="s">
        <v>83</v>
      </c>
      <c r="P34" s="26">
        <f t="shared" ref="P34:P65" si="11">IF(N34="not applicable",(M34-O34)/M34,(M34-N34)/M34)</f>
        <v>0.88577342669159043</v>
      </c>
      <c r="Q34" s="25">
        <v>1.0815999999999999</v>
      </c>
      <c r="R34" s="27" t="s">
        <v>83</v>
      </c>
    </row>
    <row r="35" spans="1:18" x14ac:dyDescent="0.35">
      <c r="A35" s="20" t="s">
        <v>37</v>
      </c>
      <c r="B35" s="21" t="s">
        <v>37</v>
      </c>
      <c r="C35" s="21" t="s">
        <v>5</v>
      </c>
      <c r="D35" s="21" t="s">
        <v>9</v>
      </c>
      <c r="E35" s="21" t="str">
        <f t="shared" si="6"/>
        <v>ketoprofen 50 mg capsule</v>
      </c>
      <c r="F35" s="22">
        <v>3</v>
      </c>
      <c r="G35" s="23">
        <v>160.31</v>
      </c>
      <c r="H35" s="22">
        <v>74</v>
      </c>
      <c r="I35" s="22">
        <v>180</v>
      </c>
      <c r="J35" s="24">
        <f t="shared" si="7"/>
        <v>53.44</v>
      </c>
      <c r="K35" s="22">
        <f t="shared" si="8"/>
        <v>60</v>
      </c>
      <c r="L35" s="22">
        <f t="shared" si="9"/>
        <v>25</v>
      </c>
      <c r="M35" s="25">
        <f t="shared" si="10"/>
        <v>0.89059999999999995</v>
      </c>
      <c r="N35" s="25">
        <v>0.50209999999999999</v>
      </c>
      <c r="O35" s="22" t="s">
        <v>83</v>
      </c>
      <c r="P35" s="26">
        <f t="shared" si="11"/>
        <v>0.4362227711655064</v>
      </c>
      <c r="Q35" s="25">
        <v>1.2018</v>
      </c>
      <c r="R35" s="27" t="s">
        <v>83</v>
      </c>
    </row>
    <row r="36" spans="1:18" x14ac:dyDescent="0.35">
      <c r="A36" s="20" t="s">
        <v>37</v>
      </c>
      <c r="B36" s="21" t="s">
        <v>37</v>
      </c>
      <c r="C36" s="21" t="s">
        <v>5</v>
      </c>
      <c r="D36" s="21" t="s">
        <v>17</v>
      </c>
      <c r="E36" s="21" t="str">
        <f t="shared" si="6"/>
        <v>ketoprofen 75 mg capsule</v>
      </c>
      <c r="F36" s="22">
        <v>5</v>
      </c>
      <c r="G36" s="23">
        <v>25.56</v>
      </c>
      <c r="H36" s="22">
        <v>150</v>
      </c>
      <c r="I36" s="22">
        <v>300</v>
      </c>
      <c r="J36" s="24">
        <f t="shared" si="7"/>
        <v>5.1100000000000003</v>
      </c>
      <c r="K36" s="22">
        <f t="shared" si="8"/>
        <v>60</v>
      </c>
      <c r="L36" s="22">
        <f t="shared" si="9"/>
        <v>30</v>
      </c>
      <c r="M36" s="25">
        <f t="shared" si="10"/>
        <v>8.5199999999999998E-2</v>
      </c>
      <c r="N36" s="25">
        <v>0.55810000000000004</v>
      </c>
      <c r="O36" s="22" t="s">
        <v>83</v>
      </c>
      <c r="P36" s="26">
        <f t="shared" si="11"/>
        <v>-5.5504694835680759</v>
      </c>
      <c r="Q36" s="25">
        <v>1.3352999999999999</v>
      </c>
      <c r="R36" s="27" t="s">
        <v>83</v>
      </c>
    </row>
    <row r="37" spans="1:18" ht="29" x14ac:dyDescent="0.35">
      <c r="A37" s="20" t="s">
        <v>37</v>
      </c>
      <c r="B37" s="21" t="s">
        <v>37</v>
      </c>
      <c r="C37" s="21" t="s">
        <v>35</v>
      </c>
      <c r="D37" s="21" t="s">
        <v>7</v>
      </c>
      <c r="E37" s="21" t="str">
        <f t="shared" si="6"/>
        <v>ketoprofen 200 mg capsule, extended release</v>
      </c>
      <c r="F37" s="22">
        <v>79</v>
      </c>
      <c r="G37" s="23">
        <v>21454.55</v>
      </c>
      <c r="H37" s="22">
        <v>2045</v>
      </c>
      <c r="I37" s="22">
        <v>2385</v>
      </c>
      <c r="J37" s="24">
        <f t="shared" si="7"/>
        <v>271.58</v>
      </c>
      <c r="K37" s="22">
        <f t="shared" si="8"/>
        <v>30</v>
      </c>
      <c r="L37" s="22">
        <f t="shared" si="9"/>
        <v>26</v>
      </c>
      <c r="M37" s="25">
        <f t="shared" si="10"/>
        <v>8.9955999999999996</v>
      </c>
      <c r="N37" s="25">
        <v>8.6524000000000001</v>
      </c>
      <c r="O37" s="22" t="s">
        <v>83</v>
      </c>
      <c r="P37" s="26">
        <f t="shared" si="11"/>
        <v>3.8151985415091773E-2</v>
      </c>
      <c r="Q37" s="25">
        <v>8.6524000000000001</v>
      </c>
      <c r="R37" s="27" t="s">
        <v>83</v>
      </c>
    </row>
    <row r="38" spans="1:18" x14ac:dyDescent="0.35">
      <c r="A38" s="20" t="s">
        <v>33</v>
      </c>
      <c r="B38" s="21" t="s">
        <v>33</v>
      </c>
      <c r="C38" s="21" t="s">
        <v>5</v>
      </c>
      <c r="D38" s="21" t="s">
        <v>14</v>
      </c>
      <c r="E38" s="21" t="str">
        <f t="shared" si="6"/>
        <v>indomethacin 25 mg capsule</v>
      </c>
      <c r="F38" s="22">
        <v>245</v>
      </c>
      <c r="G38" s="23">
        <v>3236.61</v>
      </c>
      <c r="H38" s="22">
        <v>5790</v>
      </c>
      <c r="I38" s="22">
        <v>17519</v>
      </c>
      <c r="J38" s="24">
        <f t="shared" si="7"/>
        <v>13.21</v>
      </c>
      <c r="K38" s="22">
        <f t="shared" si="8"/>
        <v>72</v>
      </c>
      <c r="L38" s="22">
        <f t="shared" si="9"/>
        <v>24</v>
      </c>
      <c r="M38" s="25">
        <f t="shared" si="10"/>
        <v>0.1847</v>
      </c>
      <c r="N38" s="25">
        <v>3.2500000000000001E-2</v>
      </c>
      <c r="O38" s="22" t="s">
        <v>83</v>
      </c>
      <c r="P38" s="26">
        <f t="shared" si="11"/>
        <v>0.82403898213318894</v>
      </c>
      <c r="Q38" s="25">
        <v>0.1173</v>
      </c>
      <c r="R38" s="27" t="s">
        <v>83</v>
      </c>
    </row>
    <row r="39" spans="1:18" x14ac:dyDescent="0.35">
      <c r="A39" s="20" t="s">
        <v>33</v>
      </c>
      <c r="B39" s="21" t="s">
        <v>33</v>
      </c>
      <c r="C39" s="21" t="s">
        <v>5</v>
      </c>
      <c r="D39" s="21" t="s">
        <v>9</v>
      </c>
      <c r="E39" s="21" t="str">
        <f t="shared" si="6"/>
        <v>indomethacin 50 mg capsule</v>
      </c>
      <c r="F39" s="22">
        <v>293</v>
      </c>
      <c r="G39" s="23">
        <v>5160.75</v>
      </c>
      <c r="H39" s="22">
        <v>6432</v>
      </c>
      <c r="I39" s="22">
        <v>15528</v>
      </c>
      <c r="J39" s="24">
        <f t="shared" si="7"/>
        <v>17.61</v>
      </c>
      <c r="K39" s="22">
        <f t="shared" si="8"/>
        <v>53</v>
      </c>
      <c r="L39" s="22">
        <f t="shared" si="9"/>
        <v>22</v>
      </c>
      <c r="M39" s="25">
        <f t="shared" si="10"/>
        <v>0.33239999999999997</v>
      </c>
      <c r="N39" s="25">
        <v>0.14990000000000001</v>
      </c>
      <c r="O39" s="22" t="s">
        <v>83</v>
      </c>
      <c r="P39" s="26">
        <f t="shared" si="11"/>
        <v>0.5490373044524669</v>
      </c>
      <c r="Q39" s="25">
        <v>0.1215</v>
      </c>
      <c r="R39" s="27" t="s">
        <v>83</v>
      </c>
    </row>
    <row r="40" spans="1:18" ht="29" x14ac:dyDescent="0.35">
      <c r="A40" s="20" t="s">
        <v>33</v>
      </c>
      <c r="B40" s="21" t="s">
        <v>33</v>
      </c>
      <c r="C40" s="21" t="s">
        <v>35</v>
      </c>
      <c r="D40" s="21" t="s">
        <v>17</v>
      </c>
      <c r="E40" s="21" t="str">
        <f t="shared" si="6"/>
        <v>indomethacin 75 mg capsule, extended release</v>
      </c>
      <c r="F40" s="22">
        <v>268</v>
      </c>
      <c r="G40" s="23">
        <v>6209.9799999999987</v>
      </c>
      <c r="H40" s="22">
        <v>6518</v>
      </c>
      <c r="I40" s="22">
        <v>11875</v>
      </c>
      <c r="J40" s="24">
        <f t="shared" si="7"/>
        <v>23.17</v>
      </c>
      <c r="K40" s="22">
        <f t="shared" si="8"/>
        <v>44</v>
      </c>
      <c r="L40" s="22">
        <f t="shared" si="9"/>
        <v>24</v>
      </c>
      <c r="M40" s="25">
        <f t="shared" si="10"/>
        <v>0.52290000000000003</v>
      </c>
      <c r="N40" s="25">
        <v>0.32040000000000002</v>
      </c>
      <c r="O40" s="22" t="s">
        <v>83</v>
      </c>
      <c r="P40" s="26">
        <f t="shared" si="11"/>
        <v>0.38726333907056798</v>
      </c>
      <c r="Q40" s="25">
        <v>0.25629999999999997</v>
      </c>
      <c r="R40" s="27" t="s">
        <v>83</v>
      </c>
    </row>
    <row r="41" spans="1:18" x14ac:dyDescent="0.35">
      <c r="A41" s="20" t="s">
        <v>33</v>
      </c>
      <c r="B41" s="21" t="s">
        <v>33</v>
      </c>
      <c r="C41" s="21" t="s">
        <v>30</v>
      </c>
      <c r="D41" s="21" t="s">
        <v>36</v>
      </c>
      <c r="E41" s="21" t="str">
        <f t="shared" si="6"/>
        <v>indomethacin 25 mg/5 ml suspension</v>
      </c>
      <c r="F41" s="22">
        <v>1</v>
      </c>
      <c r="G41" s="23">
        <v>1784.06</v>
      </c>
      <c r="H41" s="22">
        <v>11</v>
      </c>
      <c r="I41" s="22">
        <v>237</v>
      </c>
      <c r="J41" s="24">
        <f t="shared" si="7"/>
        <v>1784.06</v>
      </c>
      <c r="K41" s="22">
        <f t="shared" si="8"/>
        <v>237</v>
      </c>
      <c r="L41" s="22">
        <f t="shared" si="9"/>
        <v>11</v>
      </c>
      <c r="M41" s="25">
        <f t="shared" si="10"/>
        <v>7.5277000000000003</v>
      </c>
      <c r="N41" s="25">
        <v>7.5273000000000003</v>
      </c>
      <c r="O41" s="22" t="s">
        <v>83</v>
      </c>
      <c r="P41" s="26">
        <f t="shared" si="11"/>
        <v>5.3137080383112496E-5</v>
      </c>
      <c r="Q41" s="25">
        <v>8.2723999999999993</v>
      </c>
      <c r="R41" s="27" t="s">
        <v>83</v>
      </c>
    </row>
    <row r="42" spans="1:18" x14ac:dyDescent="0.35">
      <c r="A42" s="20" t="s">
        <v>29</v>
      </c>
      <c r="B42" s="21" t="s">
        <v>29</v>
      </c>
      <c r="C42" s="21" t="s">
        <v>5</v>
      </c>
      <c r="D42" s="21" t="s">
        <v>7</v>
      </c>
      <c r="E42" s="21" t="str">
        <f t="shared" si="6"/>
        <v>ibuprofen 200 mg capsule</v>
      </c>
      <c r="F42" s="22">
        <v>110</v>
      </c>
      <c r="G42" s="23">
        <v>1306.0399999999997</v>
      </c>
      <c r="H42" s="22">
        <v>2307</v>
      </c>
      <c r="I42" s="22">
        <v>29994</v>
      </c>
      <c r="J42" s="24">
        <f t="shared" si="7"/>
        <v>11.87</v>
      </c>
      <c r="K42" s="22">
        <f t="shared" si="8"/>
        <v>273</v>
      </c>
      <c r="L42" s="22">
        <f t="shared" si="9"/>
        <v>21</v>
      </c>
      <c r="M42" s="25">
        <f t="shared" si="10"/>
        <v>4.3499999999999997E-2</v>
      </c>
      <c r="N42" s="25">
        <v>9.7900000000000001E-2</v>
      </c>
      <c r="O42" s="22" t="s">
        <v>83</v>
      </c>
      <c r="P42" s="26">
        <f t="shared" si="11"/>
        <v>-1.2505747126436784</v>
      </c>
      <c r="Q42" s="25">
        <v>8.7999999999999995E-2</v>
      </c>
      <c r="R42" s="27" t="s">
        <v>83</v>
      </c>
    </row>
    <row r="43" spans="1:18" x14ac:dyDescent="0.35">
      <c r="A43" s="20" t="s">
        <v>29</v>
      </c>
      <c r="B43" s="21" t="s">
        <v>29</v>
      </c>
      <c r="C43" s="21" t="s">
        <v>30</v>
      </c>
      <c r="D43" s="21" t="s">
        <v>31</v>
      </c>
      <c r="E43" s="21" t="str">
        <f t="shared" si="6"/>
        <v>ibuprofen 100 mg/5 ml suspension</v>
      </c>
      <c r="F43" s="22">
        <v>24</v>
      </c>
      <c r="G43" s="23">
        <v>759.97</v>
      </c>
      <c r="H43" s="22">
        <v>172</v>
      </c>
      <c r="I43" s="22">
        <v>14862</v>
      </c>
      <c r="J43" s="24">
        <f t="shared" si="7"/>
        <v>31.67</v>
      </c>
      <c r="K43" s="22">
        <f t="shared" si="8"/>
        <v>619</v>
      </c>
      <c r="L43" s="22">
        <f t="shared" si="9"/>
        <v>7</v>
      </c>
      <c r="M43" s="25">
        <f t="shared" si="10"/>
        <v>5.11E-2</v>
      </c>
      <c r="N43" s="25">
        <v>7.3899999999999993E-2</v>
      </c>
      <c r="O43" s="22" t="s">
        <v>83</v>
      </c>
      <c r="P43" s="26">
        <f t="shared" si="11"/>
        <v>-0.44618395303326797</v>
      </c>
      <c r="Q43" s="25">
        <v>5.3199999999999997E-2</v>
      </c>
      <c r="R43" s="27" t="s">
        <v>83</v>
      </c>
    </row>
    <row r="44" spans="1:18" x14ac:dyDescent="0.35">
      <c r="A44" s="20" t="s">
        <v>29</v>
      </c>
      <c r="B44" s="21" t="s">
        <v>29</v>
      </c>
      <c r="C44" s="21" t="s">
        <v>2</v>
      </c>
      <c r="D44" s="21" t="s">
        <v>6</v>
      </c>
      <c r="E44" s="21" t="str">
        <f t="shared" si="6"/>
        <v>ibuprofen 100 mg tablet</v>
      </c>
      <c r="F44" s="22">
        <v>3</v>
      </c>
      <c r="G44" s="23">
        <v>66.289999999999992</v>
      </c>
      <c r="H44" s="22">
        <v>45</v>
      </c>
      <c r="I44" s="22">
        <v>372</v>
      </c>
      <c r="J44" s="24">
        <f t="shared" si="7"/>
        <v>22.1</v>
      </c>
      <c r="K44" s="22">
        <f t="shared" si="8"/>
        <v>124</v>
      </c>
      <c r="L44" s="22">
        <f t="shared" si="9"/>
        <v>15</v>
      </c>
      <c r="M44" s="25">
        <f t="shared" si="10"/>
        <v>0.1782</v>
      </c>
      <c r="N44" s="25">
        <v>0.1525</v>
      </c>
      <c r="O44" s="22" t="s">
        <v>83</v>
      </c>
      <c r="P44" s="26">
        <f t="shared" si="11"/>
        <v>0.1442199775533109</v>
      </c>
      <c r="Q44" s="25">
        <v>0.13405</v>
      </c>
      <c r="R44" s="27" t="s">
        <v>83</v>
      </c>
    </row>
    <row r="45" spans="1:18" x14ac:dyDescent="0.35">
      <c r="A45" s="20" t="s">
        <v>29</v>
      </c>
      <c r="B45" s="21" t="s">
        <v>29</v>
      </c>
      <c r="C45" s="21" t="s">
        <v>2</v>
      </c>
      <c r="D45" s="21" t="s">
        <v>7</v>
      </c>
      <c r="E45" s="21" t="str">
        <f t="shared" si="6"/>
        <v>ibuprofen 200 mg tablet</v>
      </c>
      <c r="F45" s="22">
        <v>918</v>
      </c>
      <c r="G45" s="23">
        <v>5328.85</v>
      </c>
      <c r="H45" s="22">
        <v>13319</v>
      </c>
      <c r="I45" s="22">
        <v>60482</v>
      </c>
      <c r="J45" s="24">
        <f t="shared" si="7"/>
        <v>5.8</v>
      </c>
      <c r="K45" s="22">
        <f t="shared" si="8"/>
        <v>66</v>
      </c>
      <c r="L45" s="22">
        <f t="shared" si="9"/>
        <v>15</v>
      </c>
      <c r="M45" s="25">
        <f t="shared" si="10"/>
        <v>8.8099999999999998E-2</v>
      </c>
      <c r="N45" s="25">
        <v>3.2599999999999997E-2</v>
      </c>
      <c r="O45" s="22" t="s">
        <v>83</v>
      </c>
      <c r="P45" s="26">
        <f t="shared" si="11"/>
        <v>0.6299659477866062</v>
      </c>
      <c r="Q45" s="25">
        <v>3.3700000000000001E-2</v>
      </c>
      <c r="R45" s="27" t="s">
        <v>83</v>
      </c>
    </row>
    <row r="46" spans="1:18" x14ac:dyDescent="0.35">
      <c r="A46" s="20" t="s">
        <v>29</v>
      </c>
      <c r="B46" s="21" t="s">
        <v>29</v>
      </c>
      <c r="C46" s="21" t="s">
        <v>2</v>
      </c>
      <c r="D46" s="21" t="s">
        <v>8</v>
      </c>
      <c r="E46" s="21" t="str">
        <f t="shared" si="6"/>
        <v>ibuprofen 400 mg tablet</v>
      </c>
      <c r="F46" s="22">
        <v>3823</v>
      </c>
      <c r="G46" s="23">
        <v>33945.19</v>
      </c>
      <c r="H46" s="22">
        <v>78647</v>
      </c>
      <c r="I46" s="22">
        <v>235925</v>
      </c>
      <c r="J46" s="24">
        <f t="shared" si="7"/>
        <v>8.8800000000000008</v>
      </c>
      <c r="K46" s="22">
        <f t="shared" si="8"/>
        <v>62</v>
      </c>
      <c r="L46" s="22">
        <f t="shared" si="9"/>
        <v>21</v>
      </c>
      <c r="M46" s="25">
        <f t="shared" si="10"/>
        <v>0.1439</v>
      </c>
      <c r="N46" s="25">
        <v>4.7E-2</v>
      </c>
      <c r="O46" s="22" t="s">
        <v>83</v>
      </c>
      <c r="P46" s="26">
        <f t="shared" si="11"/>
        <v>0.6733842946490618</v>
      </c>
      <c r="Q46" s="25">
        <v>5.45E-2</v>
      </c>
      <c r="R46" s="27" t="s">
        <v>83</v>
      </c>
    </row>
    <row r="47" spans="1:18" x14ac:dyDescent="0.35">
      <c r="A47" s="20" t="s">
        <v>29</v>
      </c>
      <c r="B47" s="21" t="s">
        <v>29</v>
      </c>
      <c r="C47" s="21" t="s">
        <v>2</v>
      </c>
      <c r="D47" s="21" t="s">
        <v>26</v>
      </c>
      <c r="E47" s="21" t="str">
        <f t="shared" si="6"/>
        <v>ibuprofen 600 mg tablet</v>
      </c>
      <c r="F47" s="22">
        <v>44411</v>
      </c>
      <c r="G47" s="23">
        <v>452159.70999999996</v>
      </c>
      <c r="H47" s="22">
        <v>930164</v>
      </c>
      <c r="I47" s="22">
        <v>2590279.5</v>
      </c>
      <c r="J47" s="24">
        <f t="shared" si="7"/>
        <v>10.18</v>
      </c>
      <c r="K47" s="22">
        <f t="shared" si="8"/>
        <v>58</v>
      </c>
      <c r="L47" s="22">
        <f t="shared" si="9"/>
        <v>21</v>
      </c>
      <c r="M47" s="25">
        <f t="shared" si="10"/>
        <v>0.17460000000000001</v>
      </c>
      <c r="N47" s="25">
        <v>6.8099999999999994E-2</v>
      </c>
      <c r="O47" s="22" t="s">
        <v>83</v>
      </c>
      <c r="P47" s="26">
        <f t="shared" si="11"/>
        <v>0.60996563573883167</v>
      </c>
      <c r="Q47" s="25">
        <v>6.2899999999999998E-2</v>
      </c>
      <c r="R47" s="27" t="s">
        <v>83</v>
      </c>
    </row>
    <row r="48" spans="1:18" x14ac:dyDescent="0.35">
      <c r="A48" s="20" t="s">
        <v>29</v>
      </c>
      <c r="B48" s="21" t="s">
        <v>29</v>
      </c>
      <c r="C48" s="21" t="s">
        <v>2</v>
      </c>
      <c r="D48" s="21" t="s">
        <v>32</v>
      </c>
      <c r="E48" s="21" t="str">
        <f t="shared" si="6"/>
        <v>ibuprofen 800 mg tablet</v>
      </c>
      <c r="F48" s="22">
        <v>87028</v>
      </c>
      <c r="G48" s="23">
        <v>990026.87</v>
      </c>
      <c r="H48" s="22">
        <v>2123578</v>
      </c>
      <c r="I48" s="22">
        <v>5801557</v>
      </c>
      <c r="J48" s="24">
        <f t="shared" si="7"/>
        <v>11.38</v>
      </c>
      <c r="K48" s="22">
        <f t="shared" si="8"/>
        <v>67</v>
      </c>
      <c r="L48" s="22">
        <f t="shared" si="9"/>
        <v>24</v>
      </c>
      <c r="M48" s="25">
        <f t="shared" si="10"/>
        <v>0.1706</v>
      </c>
      <c r="N48" s="25">
        <v>9.11E-2</v>
      </c>
      <c r="O48" s="22" t="s">
        <v>83</v>
      </c>
      <c r="P48" s="26">
        <f t="shared" si="11"/>
        <v>0.46600234466588514</v>
      </c>
      <c r="Q48" s="25">
        <v>8.09E-2</v>
      </c>
      <c r="R48" s="27" t="s">
        <v>83</v>
      </c>
    </row>
    <row r="49" spans="1:18" x14ac:dyDescent="0.35">
      <c r="A49" s="20" t="s">
        <v>28</v>
      </c>
      <c r="B49" s="21" t="s">
        <v>28</v>
      </c>
      <c r="C49" s="21" t="s">
        <v>2</v>
      </c>
      <c r="D49" s="21" t="s">
        <v>6</v>
      </c>
      <c r="E49" s="21" t="str">
        <f t="shared" si="6"/>
        <v>flurbiprofen 100 mg tablet</v>
      </c>
      <c r="F49" s="22">
        <v>904</v>
      </c>
      <c r="G49" s="23">
        <v>20842.219999999998</v>
      </c>
      <c r="H49" s="22">
        <v>26721</v>
      </c>
      <c r="I49" s="22">
        <v>56391</v>
      </c>
      <c r="J49" s="24">
        <f t="shared" si="7"/>
        <v>23.06</v>
      </c>
      <c r="K49" s="22">
        <f t="shared" si="8"/>
        <v>62</v>
      </c>
      <c r="L49" s="22">
        <f t="shared" si="9"/>
        <v>30</v>
      </c>
      <c r="M49" s="25">
        <f t="shared" si="10"/>
        <v>0.36959999999999998</v>
      </c>
      <c r="N49" s="25">
        <v>0.33650000000000002</v>
      </c>
      <c r="O49" s="22" t="s">
        <v>83</v>
      </c>
      <c r="P49" s="26">
        <f t="shared" si="11"/>
        <v>8.9556277056276959E-2</v>
      </c>
      <c r="Q49" s="25">
        <v>0.33929999999999999</v>
      </c>
      <c r="R49" s="27" t="s">
        <v>83</v>
      </c>
    </row>
    <row r="50" spans="1:18" x14ac:dyDescent="0.35">
      <c r="A50" s="20" t="s">
        <v>27</v>
      </c>
      <c r="B50" s="21" t="s">
        <v>27</v>
      </c>
      <c r="C50" s="21" t="s">
        <v>5</v>
      </c>
      <c r="D50" s="21" t="s">
        <v>7</v>
      </c>
      <c r="E50" s="21" t="str">
        <f t="shared" si="6"/>
        <v>fenoprofen calcium 200 mg capsule</v>
      </c>
      <c r="F50" s="22">
        <v>624</v>
      </c>
      <c r="G50" s="23">
        <v>729781.66999999993</v>
      </c>
      <c r="H50" s="22">
        <v>18421</v>
      </c>
      <c r="I50" s="22">
        <v>47810</v>
      </c>
      <c r="J50" s="24">
        <f t="shared" si="7"/>
        <v>1169.52</v>
      </c>
      <c r="K50" s="22">
        <f t="shared" si="8"/>
        <v>77</v>
      </c>
      <c r="L50" s="22">
        <f t="shared" si="9"/>
        <v>30</v>
      </c>
      <c r="M50" s="25">
        <f t="shared" si="10"/>
        <v>15.264200000000001</v>
      </c>
      <c r="N50" s="25">
        <v>14.65</v>
      </c>
      <c r="O50" s="22" t="s">
        <v>83</v>
      </c>
      <c r="P50" s="26">
        <f t="shared" si="11"/>
        <v>4.0237942374968902E-2</v>
      </c>
      <c r="Q50" s="25">
        <v>18.21</v>
      </c>
      <c r="R50" s="27" t="s">
        <v>83</v>
      </c>
    </row>
    <row r="51" spans="1:18" x14ac:dyDescent="0.35">
      <c r="A51" s="20" t="s">
        <v>27</v>
      </c>
      <c r="B51" s="21" t="s">
        <v>27</v>
      </c>
      <c r="C51" s="21" t="s">
        <v>5</v>
      </c>
      <c r="D51" s="21" t="s">
        <v>8</v>
      </c>
      <c r="E51" s="21" t="str">
        <f t="shared" si="6"/>
        <v>fenoprofen calcium 400 mg capsule</v>
      </c>
      <c r="F51" s="22">
        <v>2361</v>
      </c>
      <c r="G51" s="23">
        <v>2288063.66</v>
      </c>
      <c r="H51" s="22">
        <v>70155</v>
      </c>
      <c r="I51" s="22">
        <v>169360</v>
      </c>
      <c r="J51" s="24">
        <f t="shared" si="7"/>
        <v>969.11</v>
      </c>
      <c r="K51" s="22">
        <f t="shared" si="8"/>
        <v>72</v>
      </c>
      <c r="L51" s="22">
        <f t="shared" si="9"/>
        <v>30</v>
      </c>
      <c r="M51" s="25">
        <f t="shared" si="10"/>
        <v>13.5101</v>
      </c>
      <c r="N51" s="25">
        <v>14.4642</v>
      </c>
      <c r="O51" s="22" t="s">
        <v>83</v>
      </c>
      <c r="P51" s="26">
        <f t="shared" si="11"/>
        <v>-7.0621238924952479E-2</v>
      </c>
      <c r="Q51" s="25">
        <v>21.262</v>
      </c>
      <c r="R51" s="27" t="s">
        <v>83</v>
      </c>
    </row>
    <row r="52" spans="1:18" x14ac:dyDescent="0.35">
      <c r="A52" s="20" t="s">
        <v>80</v>
      </c>
      <c r="B52" s="21" t="s">
        <v>27</v>
      </c>
      <c r="C52" s="21" t="s">
        <v>5</v>
      </c>
      <c r="D52" s="21" t="s">
        <v>74</v>
      </c>
      <c r="E52" s="21" t="str">
        <f t="shared" si="6"/>
        <v>NALFON 400mg capsule</v>
      </c>
      <c r="F52" s="22">
        <v>19</v>
      </c>
      <c r="G52" s="23">
        <v>3787.76</v>
      </c>
      <c r="H52" s="22">
        <v>693</v>
      </c>
      <c r="I52" s="22">
        <v>1500</v>
      </c>
      <c r="J52" s="24">
        <f t="shared" si="7"/>
        <v>199.36</v>
      </c>
      <c r="K52" s="22">
        <f t="shared" si="8"/>
        <v>79</v>
      </c>
      <c r="L52" s="22">
        <f t="shared" si="9"/>
        <v>36</v>
      </c>
      <c r="M52" s="25">
        <f t="shared" si="10"/>
        <v>2.5251999999999999</v>
      </c>
      <c r="N52" s="22" t="s">
        <v>83</v>
      </c>
      <c r="O52" s="25">
        <v>4.9036999999999997</v>
      </c>
      <c r="P52" s="26">
        <f t="shared" si="11"/>
        <v>-0.94190559163630605</v>
      </c>
      <c r="Q52" s="22" t="s">
        <v>83</v>
      </c>
      <c r="R52" s="28">
        <v>5.1978999999999997</v>
      </c>
    </row>
    <row r="53" spans="1:18" x14ac:dyDescent="0.35">
      <c r="A53" s="20" t="s">
        <v>27</v>
      </c>
      <c r="B53" s="21" t="s">
        <v>27</v>
      </c>
      <c r="C53" s="21" t="s">
        <v>2</v>
      </c>
      <c r="D53" s="21" t="s">
        <v>26</v>
      </c>
      <c r="E53" s="21" t="str">
        <f t="shared" si="6"/>
        <v>fenoprofen calcium 600 mg tablet</v>
      </c>
      <c r="F53" s="22">
        <v>3</v>
      </c>
      <c r="G53" s="23">
        <v>514.77</v>
      </c>
      <c r="H53" s="22">
        <v>90</v>
      </c>
      <c r="I53" s="22">
        <v>210</v>
      </c>
      <c r="J53" s="24">
        <f t="shared" si="7"/>
        <v>171.59</v>
      </c>
      <c r="K53" s="22">
        <f t="shared" si="8"/>
        <v>70</v>
      </c>
      <c r="L53" s="22">
        <f t="shared" si="9"/>
        <v>30</v>
      </c>
      <c r="M53" s="25">
        <f t="shared" si="10"/>
        <v>2.4512999999999998</v>
      </c>
      <c r="N53" s="25">
        <v>2.8603999999999998</v>
      </c>
      <c r="O53" s="22" t="s">
        <v>83</v>
      </c>
      <c r="P53" s="26">
        <f t="shared" si="11"/>
        <v>-0.16689103740872191</v>
      </c>
      <c r="Q53" s="25">
        <v>3.0935000000000001</v>
      </c>
      <c r="R53" s="27" t="s">
        <v>83</v>
      </c>
    </row>
    <row r="54" spans="1:18" x14ac:dyDescent="0.35">
      <c r="A54" s="20" t="s">
        <v>24</v>
      </c>
      <c r="B54" s="21" t="s">
        <v>24</v>
      </c>
      <c r="C54" s="21" t="s">
        <v>5</v>
      </c>
      <c r="D54" s="21" t="s">
        <v>7</v>
      </c>
      <c r="E54" s="21" t="str">
        <f t="shared" si="6"/>
        <v>etodolac 200 mg capsule</v>
      </c>
      <c r="F54" s="22">
        <v>134</v>
      </c>
      <c r="G54" s="23">
        <v>6877.48</v>
      </c>
      <c r="H54" s="22">
        <v>4285</v>
      </c>
      <c r="I54" s="22">
        <v>9598</v>
      </c>
      <c r="J54" s="24">
        <f t="shared" si="7"/>
        <v>51.32</v>
      </c>
      <c r="K54" s="22">
        <f t="shared" si="8"/>
        <v>72</v>
      </c>
      <c r="L54" s="22">
        <f t="shared" si="9"/>
        <v>32</v>
      </c>
      <c r="M54" s="25">
        <f t="shared" si="10"/>
        <v>0.71660000000000001</v>
      </c>
      <c r="N54" s="25">
        <v>0.73020999999999991</v>
      </c>
      <c r="O54" s="22" t="s">
        <v>83</v>
      </c>
      <c r="P54" s="26">
        <f t="shared" si="11"/>
        <v>-1.8992464415294306E-2</v>
      </c>
      <c r="Q54" s="25">
        <v>0.59</v>
      </c>
      <c r="R54" s="27" t="s">
        <v>83</v>
      </c>
    </row>
    <row r="55" spans="1:18" x14ac:dyDescent="0.35">
      <c r="A55" s="20" t="s">
        <v>24</v>
      </c>
      <c r="B55" s="21" t="s">
        <v>24</v>
      </c>
      <c r="C55" s="21" t="s">
        <v>5</v>
      </c>
      <c r="D55" s="21" t="s">
        <v>25</v>
      </c>
      <c r="E55" s="21" t="str">
        <f t="shared" si="6"/>
        <v>etodolac 300 mg capsule</v>
      </c>
      <c r="F55" s="22">
        <v>419</v>
      </c>
      <c r="G55" s="23">
        <v>18798.810000000001</v>
      </c>
      <c r="H55" s="22">
        <v>11722</v>
      </c>
      <c r="I55" s="22">
        <v>23120</v>
      </c>
      <c r="J55" s="24">
        <f t="shared" si="7"/>
        <v>44.87</v>
      </c>
      <c r="K55" s="22">
        <f t="shared" si="8"/>
        <v>55</v>
      </c>
      <c r="L55" s="22">
        <f t="shared" si="9"/>
        <v>28</v>
      </c>
      <c r="M55" s="25">
        <f t="shared" si="10"/>
        <v>0.81310000000000004</v>
      </c>
      <c r="N55" s="25">
        <v>0.80979999999999996</v>
      </c>
      <c r="O55" s="22" t="s">
        <v>83</v>
      </c>
      <c r="P55" s="26">
        <f t="shared" si="11"/>
        <v>4.0585413848236137E-3</v>
      </c>
      <c r="Q55" s="25">
        <v>0.62460000000000004</v>
      </c>
      <c r="R55" s="27" t="s">
        <v>83</v>
      </c>
    </row>
    <row r="56" spans="1:18" x14ac:dyDescent="0.35">
      <c r="A56" s="20" t="s">
        <v>24</v>
      </c>
      <c r="B56" s="21" t="s">
        <v>24</v>
      </c>
      <c r="C56" s="21" t="s">
        <v>2</v>
      </c>
      <c r="D56" s="21" t="s">
        <v>8</v>
      </c>
      <c r="E56" s="21" t="str">
        <f t="shared" si="6"/>
        <v>etodolac 400 mg tablet</v>
      </c>
      <c r="F56" s="22">
        <v>2228</v>
      </c>
      <c r="G56" s="23">
        <v>64486.93</v>
      </c>
      <c r="H56" s="22">
        <v>54198</v>
      </c>
      <c r="I56" s="22">
        <v>113159</v>
      </c>
      <c r="J56" s="24">
        <f t="shared" si="7"/>
        <v>28.94</v>
      </c>
      <c r="K56" s="22">
        <f t="shared" si="8"/>
        <v>51</v>
      </c>
      <c r="L56" s="22">
        <f t="shared" si="9"/>
        <v>24</v>
      </c>
      <c r="M56" s="25">
        <f t="shared" si="10"/>
        <v>0.56989999999999996</v>
      </c>
      <c r="N56" s="25">
        <v>0.42209999999999998</v>
      </c>
      <c r="O56" s="22" t="s">
        <v>83</v>
      </c>
      <c r="P56" s="26">
        <f t="shared" si="11"/>
        <v>0.25934374451658188</v>
      </c>
      <c r="Q56" s="25">
        <v>0.35239999999999999</v>
      </c>
      <c r="R56" s="27" t="s">
        <v>83</v>
      </c>
    </row>
    <row r="57" spans="1:18" x14ac:dyDescent="0.35">
      <c r="A57" s="20" t="s">
        <v>24</v>
      </c>
      <c r="B57" s="21" t="s">
        <v>24</v>
      </c>
      <c r="C57" s="21" t="s">
        <v>2</v>
      </c>
      <c r="D57" s="21" t="s">
        <v>23</v>
      </c>
      <c r="E57" s="21" t="str">
        <f t="shared" si="6"/>
        <v>etodolac 500 mg tablet</v>
      </c>
      <c r="F57" s="22">
        <v>2220</v>
      </c>
      <c r="G57" s="23">
        <v>49956.530000000006</v>
      </c>
      <c r="H57" s="22">
        <v>40164</v>
      </c>
      <c r="I57" s="22">
        <v>72245</v>
      </c>
      <c r="J57" s="24">
        <f t="shared" si="7"/>
        <v>22.5</v>
      </c>
      <c r="K57" s="22">
        <f t="shared" si="8"/>
        <v>33</v>
      </c>
      <c r="L57" s="22">
        <f t="shared" si="9"/>
        <v>18</v>
      </c>
      <c r="M57" s="25">
        <f t="shared" si="10"/>
        <v>0.6915</v>
      </c>
      <c r="N57" s="25">
        <v>0.54700000000000004</v>
      </c>
      <c r="O57" s="22" t="s">
        <v>83</v>
      </c>
      <c r="P57" s="26">
        <f t="shared" si="11"/>
        <v>0.20896601590744751</v>
      </c>
      <c r="Q57" s="25">
        <v>0.35930000000000001</v>
      </c>
      <c r="R57" s="27" t="s">
        <v>83</v>
      </c>
    </row>
    <row r="58" spans="1:18" x14ac:dyDescent="0.35">
      <c r="A58" s="20" t="s">
        <v>24</v>
      </c>
      <c r="B58" s="21" t="s">
        <v>24</v>
      </c>
      <c r="C58" s="21" t="s">
        <v>18</v>
      </c>
      <c r="D58" s="21" t="s">
        <v>8</v>
      </c>
      <c r="E58" s="21" t="str">
        <f t="shared" si="6"/>
        <v>etodolac 400 mg tablet, extended release</v>
      </c>
      <c r="F58" s="22">
        <v>72</v>
      </c>
      <c r="G58" s="23">
        <v>6379.03</v>
      </c>
      <c r="H58" s="22">
        <v>2618</v>
      </c>
      <c r="I58" s="22">
        <v>3898</v>
      </c>
      <c r="J58" s="24">
        <f t="shared" si="7"/>
        <v>88.6</v>
      </c>
      <c r="K58" s="22">
        <f t="shared" si="8"/>
        <v>54</v>
      </c>
      <c r="L58" s="22">
        <f t="shared" si="9"/>
        <v>36</v>
      </c>
      <c r="M58" s="25">
        <f t="shared" si="10"/>
        <v>1.6365000000000001</v>
      </c>
      <c r="N58" s="25">
        <v>1.8353999999999999</v>
      </c>
      <c r="O58" s="22" t="s">
        <v>83</v>
      </c>
      <c r="P58" s="26">
        <f t="shared" si="11"/>
        <v>-0.12153987167736012</v>
      </c>
      <c r="Q58" s="25">
        <v>1.8734</v>
      </c>
      <c r="R58" s="27" t="s">
        <v>83</v>
      </c>
    </row>
    <row r="59" spans="1:18" x14ac:dyDescent="0.35">
      <c r="A59" s="20" t="s">
        <v>24</v>
      </c>
      <c r="B59" s="21" t="s">
        <v>24</v>
      </c>
      <c r="C59" s="21" t="s">
        <v>18</v>
      </c>
      <c r="D59" s="21" t="s">
        <v>23</v>
      </c>
      <c r="E59" s="21" t="str">
        <f t="shared" si="6"/>
        <v>etodolac 500 mg tablet, extended release</v>
      </c>
      <c r="F59" s="22">
        <v>961</v>
      </c>
      <c r="G59" s="23">
        <v>33251.17</v>
      </c>
      <c r="H59" s="22">
        <v>16355</v>
      </c>
      <c r="I59" s="22">
        <v>20664</v>
      </c>
      <c r="J59" s="24">
        <f t="shared" si="7"/>
        <v>34.6</v>
      </c>
      <c r="K59" s="22">
        <f t="shared" si="8"/>
        <v>22</v>
      </c>
      <c r="L59" s="22">
        <f t="shared" si="9"/>
        <v>17</v>
      </c>
      <c r="M59" s="25">
        <f t="shared" si="10"/>
        <v>1.6091</v>
      </c>
      <c r="N59" s="25">
        <v>1.516</v>
      </c>
      <c r="O59" s="22" t="s">
        <v>83</v>
      </c>
      <c r="P59" s="26">
        <f t="shared" si="11"/>
        <v>5.7858430178360551E-2</v>
      </c>
      <c r="Q59" s="25">
        <v>1.4212</v>
      </c>
      <c r="R59" s="27" t="s">
        <v>83</v>
      </c>
    </row>
    <row r="60" spans="1:18" x14ac:dyDescent="0.35">
      <c r="A60" s="20" t="s">
        <v>24</v>
      </c>
      <c r="B60" s="21" t="s">
        <v>24</v>
      </c>
      <c r="C60" s="21" t="s">
        <v>18</v>
      </c>
      <c r="D60" s="21" t="s">
        <v>26</v>
      </c>
      <c r="E60" s="21" t="str">
        <f t="shared" si="6"/>
        <v>etodolac 600 mg tablet, extended release</v>
      </c>
      <c r="F60" s="22">
        <v>641</v>
      </c>
      <c r="G60" s="23">
        <v>32390.13</v>
      </c>
      <c r="H60" s="22">
        <v>16460</v>
      </c>
      <c r="I60" s="22">
        <v>16952</v>
      </c>
      <c r="J60" s="24">
        <f t="shared" si="7"/>
        <v>50.53</v>
      </c>
      <c r="K60" s="22">
        <f t="shared" si="8"/>
        <v>26</v>
      </c>
      <c r="L60" s="22">
        <f t="shared" si="9"/>
        <v>26</v>
      </c>
      <c r="M60" s="25">
        <f t="shared" si="10"/>
        <v>1.9107000000000001</v>
      </c>
      <c r="N60" s="25">
        <v>1.9651000000000001</v>
      </c>
      <c r="O60" s="22" t="s">
        <v>83</v>
      </c>
      <c r="P60" s="26">
        <f t="shared" si="11"/>
        <v>-2.8471240906474068E-2</v>
      </c>
      <c r="Q60" s="25">
        <v>2.2568000000000001</v>
      </c>
      <c r="R60" s="27" t="s">
        <v>83</v>
      </c>
    </row>
    <row r="61" spans="1:18" x14ac:dyDescent="0.35">
      <c r="A61" s="20" t="s">
        <v>19</v>
      </c>
      <c r="B61" s="21" t="s">
        <v>19</v>
      </c>
      <c r="C61" s="21" t="s">
        <v>3</v>
      </c>
      <c r="D61" s="21" t="s">
        <v>20</v>
      </c>
      <c r="E61" s="21" t="str">
        <f t="shared" si="6"/>
        <v>diclofenac sodium/misoprostol 50 mg-0.2 mg tablet, enteric coated</v>
      </c>
      <c r="F61" s="22">
        <v>184</v>
      </c>
      <c r="G61" s="23">
        <v>17446.18</v>
      </c>
      <c r="H61" s="22">
        <v>4945</v>
      </c>
      <c r="I61" s="22">
        <v>10275</v>
      </c>
      <c r="J61" s="24">
        <f t="shared" si="7"/>
        <v>94.82</v>
      </c>
      <c r="K61" s="22">
        <f t="shared" si="8"/>
        <v>56</v>
      </c>
      <c r="L61" s="22">
        <f t="shared" si="9"/>
        <v>27</v>
      </c>
      <c r="M61" s="25">
        <f t="shared" si="10"/>
        <v>1.6979</v>
      </c>
      <c r="N61" s="25">
        <v>1.7823592592592592</v>
      </c>
      <c r="O61" s="22" t="s">
        <v>83</v>
      </c>
      <c r="P61" s="26">
        <f t="shared" si="11"/>
        <v>-4.9743364897378663E-2</v>
      </c>
      <c r="Q61" s="25">
        <v>1.4060999999999999</v>
      </c>
      <c r="R61" s="27" t="s">
        <v>83</v>
      </c>
    </row>
    <row r="62" spans="1:18" x14ac:dyDescent="0.35">
      <c r="A62" s="20" t="s">
        <v>19</v>
      </c>
      <c r="B62" s="21" t="s">
        <v>19</v>
      </c>
      <c r="C62" s="21" t="s">
        <v>3</v>
      </c>
      <c r="D62" s="21" t="s">
        <v>21</v>
      </c>
      <c r="E62" s="21" t="str">
        <f t="shared" si="6"/>
        <v>diclofenac sodium/misoprostol 75 mg-0.2 mg tablet, enteric coated</v>
      </c>
      <c r="F62" s="31">
        <v>248</v>
      </c>
      <c r="G62" s="32">
        <v>22661.940000000002</v>
      </c>
      <c r="H62" s="31">
        <v>7410</v>
      </c>
      <c r="I62" s="31">
        <v>14269</v>
      </c>
      <c r="J62" s="24">
        <f t="shared" si="7"/>
        <v>91.38</v>
      </c>
      <c r="K62" s="22">
        <f t="shared" si="8"/>
        <v>58</v>
      </c>
      <c r="L62" s="22">
        <f t="shared" si="9"/>
        <v>30</v>
      </c>
      <c r="M62" s="25">
        <f t="shared" si="10"/>
        <v>1.5882000000000001</v>
      </c>
      <c r="N62" s="25">
        <v>1.7490965517241381</v>
      </c>
      <c r="O62" s="22" t="s">
        <v>83</v>
      </c>
      <c r="P62" s="26">
        <f t="shared" si="11"/>
        <v>-0.10130748754825468</v>
      </c>
      <c r="Q62" s="25">
        <v>1.6135999999999999</v>
      </c>
      <c r="R62" s="27" t="s">
        <v>83</v>
      </c>
    </row>
    <row r="63" spans="1:18" x14ac:dyDescent="0.35">
      <c r="A63" s="20" t="s">
        <v>73</v>
      </c>
      <c r="B63" s="21" t="s">
        <v>19</v>
      </c>
      <c r="C63" s="21" t="s">
        <v>3</v>
      </c>
      <c r="D63" s="21" t="s">
        <v>21</v>
      </c>
      <c r="E63" s="21" t="str">
        <f t="shared" si="6"/>
        <v>ARTHROTEC 75 mg-0.2 mg tablet, enteric coated</v>
      </c>
      <c r="F63" s="22">
        <v>432</v>
      </c>
      <c r="G63" s="23">
        <v>40108.120000000003</v>
      </c>
      <c r="H63" s="22">
        <v>12355</v>
      </c>
      <c r="I63" s="22">
        <v>24544</v>
      </c>
      <c r="J63" s="24">
        <f t="shared" si="7"/>
        <v>92.84</v>
      </c>
      <c r="K63" s="22">
        <f t="shared" si="8"/>
        <v>57</v>
      </c>
      <c r="L63" s="22">
        <f t="shared" si="9"/>
        <v>29</v>
      </c>
      <c r="M63" s="25">
        <f t="shared" si="10"/>
        <v>1.6341000000000001</v>
      </c>
      <c r="N63" s="22" t="s">
        <v>83</v>
      </c>
      <c r="O63" s="25">
        <v>8.2065000000000001</v>
      </c>
      <c r="P63" s="26">
        <f t="shared" si="11"/>
        <v>-4.0220304754910954</v>
      </c>
      <c r="Q63" s="22" t="s">
        <v>83</v>
      </c>
      <c r="R63" s="28">
        <v>8.2475000000000005</v>
      </c>
    </row>
    <row r="64" spans="1:18" x14ac:dyDescent="0.35">
      <c r="A64" s="20" t="s">
        <v>15</v>
      </c>
      <c r="B64" s="21" t="s">
        <v>15</v>
      </c>
      <c r="C64" s="21" t="s">
        <v>16</v>
      </c>
      <c r="D64" s="21" t="s">
        <v>14</v>
      </c>
      <c r="E64" s="21" t="str">
        <f t="shared" si="6"/>
        <v>diclofenac sodium 25 mg tablet, delayed release</v>
      </c>
      <c r="F64" s="22">
        <v>86</v>
      </c>
      <c r="G64" s="23">
        <v>3482.3599999999997</v>
      </c>
      <c r="H64" s="22">
        <v>2231</v>
      </c>
      <c r="I64" s="22">
        <v>4201</v>
      </c>
      <c r="J64" s="24">
        <f t="shared" si="7"/>
        <v>40.49</v>
      </c>
      <c r="K64" s="22">
        <f t="shared" si="8"/>
        <v>49</v>
      </c>
      <c r="L64" s="22">
        <f t="shared" si="9"/>
        <v>26</v>
      </c>
      <c r="M64" s="25">
        <f t="shared" si="10"/>
        <v>0.82889999999999997</v>
      </c>
      <c r="N64" s="25">
        <v>0.92607272727272705</v>
      </c>
      <c r="O64" s="22" t="s">
        <v>83</v>
      </c>
      <c r="P64" s="26">
        <f t="shared" si="11"/>
        <v>-0.11723094133517563</v>
      </c>
      <c r="Q64" s="25">
        <v>0.92859999999999998</v>
      </c>
      <c r="R64" s="27" t="s">
        <v>83</v>
      </c>
    </row>
    <row r="65" spans="1:18" x14ac:dyDescent="0.35">
      <c r="A65" s="20" t="s">
        <v>15</v>
      </c>
      <c r="B65" s="21" t="s">
        <v>15</v>
      </c>
      <c r="C65" s="21" t="s">
        <v>16</v>
      </c>
      <c r="D65" s="21" t="s">
        <v>9</v>
      </c>
      <c r="E65" s="21" t="str">
        <f t="shared" si="6"/>
        <v>diclofenac sodium 50 mg tablet, delayed release</v>
      </c>
      <c r="F65" s="33">
        <v>1658</v>
      </c>
      <c r="G65" s="34">
        <v>24061.53</v>
      </c>
      <c r="H65" s="33">
        <v>46551</v>
      </c>
      <c r="I65" s="33">
        <v>99960</v>
      </c>
      <c r="J65" s="24">
        <f t="shared" si="7"/>
        <v>14.51</v>
      </c>
      <c r="K65" s="22">
        <f t="shared" si="8"/>
        <v>60</v>
      </c>
      <c r="L65" s="22">
        <f t="shared" si="9"/>
        <v>28</v>
      </c>
      <c r="M65" s="25">
        <f t="shared" si="10"/>
        <v>0.2407</v>
      </c>
      <c r="N65" s="25">
        <v>0.1296181818181818</v>
      </c>
      <c r="O65" s="22" t="s">
        <v>83</v>
      </c>
      <c r="P65" s="26">
        <f t="shared" si="11"/>
        <v>0.46149488235071956</v>
      </c>
      <c r="Q65" s="25">
        <v>0.11210000000000001</v>
      </c>
      <c r="R65" s="27" t="s">
        <v>83</v>
      </c>
    </row>
    <row r="66" spans="1:18" x14ac:dyDescent="0.35">
      <c r="A66" s="20" t="s">
        <v>15</v>
      </c>
      <c r="B66" s="21" t="s">
        <v>15</v>
      </c>
      <c r="C66" s="21" t="s">
        <v>16</v>
      </c>
      <c r="D66" s="21" t="s">
        <v>17</v>
      </c>
      <c r="E66" s="21" t="str">
        <f t="shared" ref="E66:E78" si="12">_xlfn.CONCAT(A66," ",D66," ",C66)</f>
        <v>diclofenac sodium 75 mg tablet, delayed release</v>
      </c>
      <c r="F66" s="22">
        <v>6133</v>
      </c>
      <c r="G66" s="23">
        <v>79186.150000000009</v>
      </c>
      <c r="H66" s="22">
        <v>175464</v>
      </c>
      <c r="I66" s="22">
        <v>349562</v>
      </c>
      <c r="J66" s="24">
        <f t="shared" ref="J66:J78" si="13">IF(H66="not applicable","not applicable",ROUND(G66/F66,2))</f>
        <v>12.91</v>
      </c>
      <c r="K66" s="22">
        <f t="shared" ref="K66:K72" si="14">IF(I66="not applicable","not applicable",ROUND(I66/F66,0))</f>
        <v>57</v>
      </c>
      <c r="L66" s="22">
        <f t="shared" ref="L66:L78" si="15">IF(K66="not applicable","not applicable",ROUND(H66/F66,0))</f>
        <v>29</v>
      </c>
      <c r="M66" s="25">
        <f t="shared" ref="M66:M78" si="16">IF(G66="not applicable","not applicable",ROUND(G66/I66,4))</f>
        <v>0.22650000000000001</v>
      </c>
      <c r="N66" s="25">
        <v>0.14330000000000001</v>
      </c>
      <c r="O66" s="22" t="s">
        <v>83</v>
      </c>
      <c r="P66" s="26">
        <f t="shared" ref="P66:P78" si="17">IF(N66="not applicable",(M66-O66)/M66,(M66-N66)/M66)</f>
        <v>0.36732891832229581</v>
      </c>
      <c r="Q66" s="25">
        <v>0.109</v>
      </c>
      <c r="R66" s="27" t="s">
        <v>83</v>
      </c>
    </row>
    <row r="67" spans="1:18" x14ac:dyDescent="0.35">
      <c r="A67" s="20" t="s">
        <v>15</v>
      </c>
      <c r="B67" s="21" t="s">
        <v>15</v>
      </c>
      <c r="C67" s="21" t="s">
        <v>18</v>
      </c>
      <c r="D67" s="21" t="s">
        <v>6</v>
      </c>
      <c r="E67" s="21" t="str">
        <f t="shared" si="12"/>
        <v>diclofenac sodium 100 mg tablet, extended release</v>
      </c>
      <c r="F67" s="22">
        <v>2077</v>
      </c>
      <c r="G67" s="23">
        <v>125290.26999999999</v>
      </c>
      <c r="H67" s="22">
        <v>64055</v>
      </c>
      <c r="I67" s="22">
        <v>77955</v>
      </c>
      <c r="J67" s="24">
        <f t="shared" si="13"/>
        <v>60.32</v>
      </c>
      <c r="K67" s="22">
        <f t="shared" si="14"/>
        <v>38</v>
      </c>
      <c r="L67" s="22">
        <f t="shared" si="15"/>
        <v>31</v>
      </c>
      <c r="M67" s="25">
        <f t="shared" si="16"/>
        <v>1.6072</v>
      </c>
      <c r="N67" s="25">
        <v>1.5979937500000001</v>
      </c>
      <c r="O67" s="22" t="s">
        <v>83</v>
      </c>
      <c r="P67" s="26">
        <f t="shared" si="17"/>
        <v>5.7281296665006596E-3</v>
      </c>
      <c r="Q67" s="25">
        <v>1.3501000000000001</v>
      </c>
      <c r="R67" s="27" t="s">
        <v>83</v>
      </c>
    </row>
    <row r="68" spans="1:18" x14ac:dyDescent="0.35">
      <c r="A68" s="20" t="s">
        <v>70</v>
      </c>
      <c r="B68" s="21" t="s">
        <v>13</v>
      </c>
      <c r="C68" s="21" t="s">
        <v>5</v>
      </c>
      <c r="D68" s="21" t="s">
        <v>14</v>
      </c>
      <c r="E68" s="21" t="str">
        <f t="shared" si="12"/>
        <v>ZIPSOR 25 mg capsule</v>
      </c>
      <c r="F68" s="22">
        <v>226</v>
      </c>
      <c r="G68" s="23">
        <v>179790.22999999998</v>
      </c>
      <c r="H68" s="22">
        <v>6649</v>
      </c>
      <c r="I68" s="22">
        <v>17671</v>
      </c>
      <c r="J68" s="24">
        <f t="shared" si="13"/>
        <v>795.53</v>
      </c>
      <c r="K68" s="22">
        <f t="shared" si="14"/>
        <v>78</v>
      </c>
      <c r="L68" s="22">
        <f t="shared" si="15"/>
        <v>29</v>
      </c>
      <c r="M68" s="25">
        <f t="shared" si="16"/>
        <v>10.174300000000001</v>
      </c>
      <c r="N68" s="22" t="s">
        <v>83</v>
      </c>
      <c r="O68" s="25">
        <v>11.429</v>
      </c>
      <c r="P68" s="26">
        <f t="shared" si="17"/>
        <v>-0.12332052327924276</v>
      </c>
      <c r="Q68" s="22" t="s">
        <v>83</v>
      </c>
      <c r="R68" s="28">
        <v>13.776</v>
      </c>
    </row>
    <row r="69" spans="1:18" x14ac:dyDescent="0.35">
      <c r="A69" s="20" t="s">
        <v>71</v>
      </c>
      <c r="B69" s="21" t="s">
        <v>13</v>
      </c>
      <c r="C69" s="21" t="s">
        <v>2</v>
      </c>
      <c r="D69" s="21" t="s">
        <v>9</v>
      </c>
      <c r="E69" s="21" t="str">
        <f t="shared" si="12"/>
        <v>CATAFLAM 50 mg tablet</v>
      </c>
      <c r="F69" s="22">
        <v>2</v>
      </c>
      <c r="G69" s="23">
        <v>99.96</v>
      </c>
      <c r="H69" s="22">
        <v>56</v>
      </c>
      <c r="I69" s="22">
        <v>180</v>
      </c>
      <c r="J69" s="24">
        <f t="shared" si="13"/>
        <v>49.98</v>
      </c>
      <c r="K69" s="22">
        <f t="shared" si="14"/>
        <v>90</v>
      </c>
      <c r="L69" s="22">
        <f t="shared" si="15"/>
        <v>28</v>
      </c>
      <c r="M69" s="25">
        <f t="shared" si="16"/>
        <v>0.55530000000000002</v>
      </c>
      <c r="N69" s="22" t="s">
        <v>83</v>
      </c>
      <c r="O69" s="25">
        <v>5.3457999999999997</v>
      </c>
      <c r="P69" s="26">
        <f t="shared" si="17"/>
        <v>-8.6268683594453446</v>
      </c>
      <c r="Q69" s="22" t="s">
        <v>83</v>
      </c>
      <c r="R69" s="28">
        <v>12.874000000000001</v>
      </c>
    </row>
    <row r="70" spans="1:18" x14ac:dyDescent="0.35">
      <c r="A70" s="20" t="s">
        <v>13</v>
      </c>
      <c r="B70" s="21" t="s">
        <v>13</v>
      </c>
      <c r="C70" s="21" t="s">
        <v>2</v>
      </c>
      <c r="D70" s="21" t="s">
        <v>9</v>
      </c>
      <c r="E70" s="21" t="str">
        <f t="shared" si="12"/>
        <v>diclofenac potassium 50 mg tablet</v>
      </c>
      <c r="F70" s="22">
        <v>280</v>
      </c>
      <c r="G70" s="23">
        <v>42315.41</v>
      </c>
      <c r="H70" s="22">
        <v>6290</v>
      </c>
      <c r="I70" s="22">
        <v>13781</v>
      </c>
      <c r="J70" s="24">
        <f t="shared" si="13"/>
        <v>151.13</v>
      </c>
      <c r="K70" s="22">
        <f t="shared" si="14"/>
        <v>49</v>
      </c>
      <c r="L70" s="22">
        <f t="shared" si="15"/>
        <v>22</v>
      </c>
      <c r="M70" s="25">
        <f t="shared" si="16"/>
        <v>3.0706000000000002</v>
      </c>
      <c r="N70" s="25">
        <v>0.50844545454545453</v>
      </c>
      <c r="O70" s="22" t="s">
        <v>83</v>
      </c>
      <c r="P70" s="26">
        <f t="shared" si="17"/>
        <v>0.8344149499949669</v>
      </c>
      <c r="Q70" s="25">
        <v>0.55649999999999999</v>
      </c>
      <c r="R70" s="27" t="s">
        <v>83</v>
      </c>
    </row>
    <row r="71" spans="1:18" x14ac:dyDescent="0.35">
      <c r="A71" s="20" t="s">
        <v>72</v>
      </c>
      <c r="B71" s="21" t="s">
        <v>10</v>
      </c>
      <c r="C71" s="21" t="s">
        <v>5</v>
      </c>
      <c r="D71" s="21" t="s">
        <v>11</v>
      </c>
      <c r="E71" s="21" t="str">
        <f t="shared" si="12"/>
        <v>ZORVOLEX 18 mg capsule</v>
      </c>
      <c r="F71" s="22">
        <v>35</v>
      </c>
      <c r="G71" s="23">
        <v>9878.4500000000007</v>
      </c>
      <c r="H71" s="22">
        <v>894</v>
      </c>
      <c r="I71" s="22">
        <v>2112</v>
      </c>
      <c r="J71" s="24">
        <f t="shared" si="13"/>
        <v>282.24</v>
      </c>
      <c r="K71" s="22">
        <f t="shared" si="14"/>
        <v>60</v>
      </c>
      <c r="L71" s="22">
        <f t="shared" si="15"/>
        <v>26</v>
      </c>
      <c r="M71" s="25">
        <f t="shared" si="16"/>
        <v>4.6772999999999998</v>
      </c>
      <c r="N71" s="22" t="s">
        <v>83</v>
      </c>
      <c r="O71" s="25">
        <v>6.8772000000000002</v>
      </c>
      <c r="P71" s="26">
        <f t="shared" si="17"/>
        <v>-0.47033544993906751</v>
      </c>
      <c r="Q71" s="22" t="s">
        <v>83</v>
      </c>
      <c r="R71" s="28">
        <v>7.9371999999999998</v>
      </c>
    </row>
    <row r="72" spans="1:18" x14ac:dyDescent="0.35">
      <c r="A72" s="20" t="s">
        <v>72</v>
      </c>
      <c r="B72" s="21" t="s">
        <v>10</v>
      </c>
      <c r="C72" s="21" t="s">
        <v>5</v>
      </c>
      <c r="D72" s="21" t="s">
        <v>12</v>
      </c>
      <c r="E72" s="21" t="str">
        <f t="shared" si="12"/>
        <v>ZORVOLEX 35 mg capsule</v>
      </c>
      <c r="F72" s="22">
        <v>197</v>
      </c>
      <c r="G72" s="23">
        <v>94659.11</v>
      </c>
      <c r="H72" s="22">
        <v>5960</v>
      </c>
      <c r="I72" s="22">
        <v>16323</v>
      </c>
      <c r="J72" s="24">
        <f t="shared" si="13"/>
        <v>480.5</v>
      </c>
      <c r="K72" s="22">
        <f t="shared" si="14"/>
        <v>83</v>
      </c>
      <c r="L72" s="22">
        <f t="shared" si="15"/>
        <v>30</v>
      </c>
      <c r="M72" s="25">
        <f t="shared" si="16"/>
        <v>5.7991000000000001</v>
      </c>
      <c r="N72" s="22" t="s">
        <v>83</v>
      </c>
      <c r="O72" s="25">
        <v>6.9975333333333332</v>
      </c>
      <c r="P72" s="26">
        <f t="shared" si="17"/>
        <v>-0.20665850448058026</v>
      </c>
      <c r="Q72" s="22" t="s">
        <v>83</v>
      </c>
      <c r="R72" s="28">
        <v>7.9371999999999998</v>
      </c>
    </row>
    <row r="73" spans="1:18" x14ac:dyDescent="0.35">
      <c r="A73" s="20" t="s">
        <v>69</v>
      </c>
      <c r="B73" s="21" t="s">
        <v>4</v>
      </c>
      <c r="C73" s="21" t="s">
        <v>5</v>
      </c>
      <c r="D73" s="21" t="s">
        <v>6</v>
      </c>
      <c r="E73" s="21" t="str">
        <f t="shared" si="12"/>
        <v>CELEBREX 100 mg capsule</v>
      </c>
      <c r="F73" s="22">
        <v>77</v>
      </c>
      <c r="G73" s="24">
        <v>33948.699999999997</v>
      </c>
      <c r="H73" s="22">
        <v>2370</v>
      </c>
      <c r="I73" s="22">
        <v>4410</v>
      </c>
      <c r="J73" s="24">
        <f t="shared" si="13"/>
        <v>440.89</v>
      </c>
      <c r="K73" s="22">
        <f>IF(I73="not applicable","not applicable",ROUND(G73/F73,0))</f>
        <v>441</v>
      </c>
      <c r="L73" s="22">
        <f t="shared" si="15"/>
        <v>31</v>
      </c>
      <c r="M73" s="25">
        <f t="shared" si="16"/>
        <v>7.6981000000000002</v>
      </c>
      <c r="N73" s="22" t="s">
        <v>83</v>
      </c>
      <c r="O73" s="35">
        <v>7.718</v>
      </c>
      <c r="P73" s="26">
        <f t="shared" si="17"/>
        <v>-2.5850534547485491E-3</v>
      </c>
      <c r="Q73" s="22" t="s">
        <v>83</v>
      </c>
      <c r="R73" s="36">
        <v>8.1427999999999994</v>
      </c>
    </row>
    <row r="74" spans="1:18" x14ac:dyDescent="0.35">
      <c r="A74" s="20" t="s">
        <v>4</v>
      </c>
      <c r="B74" s="21" t="s">
        <v>4</v>
      </c>
      <c r="C74" s="21" t="s">
        <v>5</v>
      </c>
      <c r="D74" s="21" t="s">
        <v>6</v>
      </c>
      <c r="E74" s="21" t="str">
        <f t="shared" si="12"/>
        <v>celecoxib 100 mg capsule</v>
      </c>
      <c r="F74" s="22">
        <v>3903</v>
      </c>
      <c r="G74" s="23">
        <v>109626.42999999998</v>
      </c>
      <c r="H74" s="22">
        <v>116594</v>
      </c>
      <c r="I74" s="22">
        <v>214274</v>
      </c>
      <c r="J74" s="24">
        <f t="shared" si="13"/>
        <v>28.09</v>
      </c>
      <c r="K74" s="22">
        <f>IF(I74="not applicable","not applicable",ROUND(I74/F74,0))</f>
        <v>55</v>
      </c>
      <c r="L74" s="22">
        <f t="shared" si="15"/>
        <v>30</v>
      </c>
      <c r="M74" s="25">
        <f t="shared" si="16"/>
        <v>0.51160000000000005</v>
      </c>
      <c r="N74" s="25">
        <v>0.26350000000000001</v>
      </c>
      <c r="O74" s="22" t="s">
        <v>83</v>
      </c>
      <c r="P74" s="26">
        <f t="shared" si="17"/>
        <v>0.48494917904612983</v>
      </c>
      <c r="Q74" s="25">
        <v>0.21099999999999999</v>
      </c>
      <c r="R74" s="27" t="s">
        <v>83</v>
      </c>
    </row>
    <row r="75" spans="1:18" x14ac:dyDescent="0.35">
      <c r="A75" s="20" t="s">
        <v>69</v>
      </c>
      <c r="B75" s="21" t="s">
        <v>4</v>
      </c>
      <c r="C75" s="21" t="s">
        <v>5</v>
      </c>
      <c r="D75" s="21" t="s">
        <v>7</v>
      </c>
      <c r="E75" s="21" t="str">
        <f t="shared" si="12"/>
        <v>CELEBREX 200 mg capsule</v>
      </c>
      <c r="F75" s="22">
        <v>684</v>
      </c>
      <c r="G75" s="23">
        <v>273441.07</v>
      </c>
      <c r="H75" s="22">
        <v>22910</v>
      </c>
      <c r="I75" s="22">
        <v>29972</v>
      </c>
      <c r="J75" s="24">
        <f t="shared" si="13"/>
        <v>399.77</v>
      </c>
      <c r="K75" s="22">
        <f>IF(I75="not applicable","not applicable",ROUND(I75/F75,0))</f>
        <v>44</v>
      </c>
      <c r="L75" s="22">
        <f t="shared" si="15"/>
        <v>33</v>
      </c>
      <c r="M75" s="25">
        <f t="shared" si="16"/>
        <v>9.1232000000000006</v>
      </c>
      <c r="N75" s="22" t="s">
        <v>83</v>
      </c>
      <c r="O75" s="25">
        <v>12.631600000000001</v>
      </c>
      <c r="P75" s="26">
        <f t="shared" si="17"/>
        <v>-0.38455804980708519</v>
      </c>
      <c r="Q75" s="22" t="s">
        <v>83</v>
      </c>
      <c r="R75" s="28">
        <v>13.282</v>
      </c>
    </row>
    <row r="76" spans="1:18" x14ac:dyDescent="0.35">
      <c r="A76" s="20" t="s">
        <v>4</v>
      </c>
      <c r="B76" s="21" t="s">
        <v>4</v>
      </c>
      <c r="C76" s="21" t="s">
        <v>5</v>
      </c>
      <c r="D76" s="21" t="s">
        <v>7</v>
      </c>
      <c r="E76" s="21" t="str">
        <f t="shared" si="12"/>
        <v>celecoxib 200 mg capsule</v>
      </c>
      <c r="F76" s="22">
        <v>18565</v>
      </c>
      <c r="G76" s="23">
        <v>752083.46</v>
      </c>
      <c r="H76" s="22">
        <v>574156</v>
      </c>
      <c r="I76" s="22">
        <v>806783</v>
      </c>
      <c r="J76" s="24">
        <f t="shared" si="13"/>
        <v>40.51</v>
      </c>
      <c r="K76" s="22">
        <f>IF(I76="not applicable","not applicable",ROUND(I76/F76,0))</f>
        <v>43</v>
      </c>
      <c r="L76" s="22">
        <f t="shared" si="15"/>
        <v>31</v>
      </c>
      <c r="M76" s="25">
        <f t="shared" si="16"/>
        <v>0.93220000000000003</v>
      </c>
      <c r="N76" s="25">
        <v>0.31950000000000001</v>
      </c>
      <c r="O76" s="22" t="s">
        <v>83</v>
      </c>
      <c r="P76" s="26">
        <f t="shared" si="17"/>
        <v>0.65726239004505471</v>
      </c>
      <c r="Q76" s="25">
        <v>0.40150000000000002</v>
      </c>
      <c r="R76" s="27" t="s">
        <v>83</v>
      </c>
    </row>
    <row r="77" spans="1:18" x14ac:dyDescent="0.35">
      <c r="A77" s="20" t="s">
        <v>4</v>
      </c>
      <c r="B77" s="21" t="s">
        <v>4</v>
      </c>
      <c r="C77" s="21" t="s">
        <v>5</v>
      </c>
      <c r="D77" s="21" t="s">
        <v>8</v>
      </c>
      <c r="E77" s="21" t="str">
        <f t="shared" si="12"/>
        <v>celecoxib 400 mg capsule</v>
      </c>
      <c r="F77" s="22">
        <v>81</v>
      </c>
      <c r="G77" s="23">
        <v>6149.76</v>
      </c>
      <c r="H77" s="22">
        <v>2679</v>
      </c>
      <c r="I77" s="22">
        <v>3355</v>
      </c>
      <c r="J77" s="24">
        <f t="shared" si="13"/>
        <v>75.92</v>
      </c>
      <c r="K77" s="22">
        <f>IF(I77="not applicable","not applicable",ROUND(I77/F77,0))</f>
        <v>41</v>
      </c>
      <c r="L77" s="22">
        <f t="shared" si="15"/>
        <v>33</v>
      </c>
      <c r="M77" s="25">
        <f t="shared" si="16"/>
        <v>1.833</v>
      </c>
      <c r="N77" s="25">
        <v>0.83150000000000002</v>
      </c>
      <c r="O77" s="22" t="s">
        <v>83</v>
      </c>
      <c r="P77" s="26">
        <f t="shared" si="17"/>
        <v>0.54637206764866342</v>
      </c>
      <c r="Q77" s="25">
        <v>0.73660000000000003</v>
      </c>
      <c r="R77" s="27" t="s">
        <v>83</v>
      </c>
    </row>
    <row r="78" spans="1:18" x14ac:dyDescent="0.35">
      <c r="A78" s="37" t="s">
        <v>4</v>
      </c>
      <c r="B78" s="38" t="s">
        <v>4</v>
      </c>
      <c r="C78" s="38" t="s">
        <v>5</v>
      </c>
      <c r="D78" s="38" t="s">
        <v>9</v>
      </c>
      <c r="E78" s="38" t="str">
        <f t="shared" si="12"/>
        <v>celecoxib 50 mg capsule</v>
      </c>
      <c r="F78" s="39">
        <v>68</v>
      </c>
      <c r="G78" s="40">
        <v>1586.4600000000003</v>
      </c>
      <c r="H78" s="39">
        <v>2170</v>
      </c>
      <c r="I78" s="39">
        <v>4543</v>
      </c>
      <c r="J78" s="41">
        <f t="shared" si="13"/>
        <v>23.33</v>
      </c>
      <c r="K78" s="39">
        <f>IF(I78="not applicable","not applicable",ROUND(I78/F78,0))</f>
        <v>67</v>
      </c>
      <c r="L78" s="39">
        <f t="shared" si="15"/>
        <v>32</v>
      </c>
      <c r="M78" s="42">
        <f t="shared" si="16"/>
        <v>0.34920000000000001</v>
      </c>
      <c r="N78" s="42">
        <v>0.26169999999999999</v>
      </c>
      <c r="O78" s="39" t="s">
        <v>83</v>
      </c>
      <c r="P78" s="43">
        <f t="shared" si="17"/>
        <v>0.2505727376861398</v>
      </c>
      <c r="Q78" s="42">
        <v>0.188</v>
      </c>
      <c r="R78" s="44" t="s">
        <v>83</v>
      </c>
    </row>
  </sheetData>
  <sheetProtection sheet="1" objects="1" scenarios="1" selectLockedCells="1" sort="0" autoFilter="0"/>
  <sortState ref="A2:R78">
    <sortCondition descending="1" ref="B2:B78"/>
    <sortCondition ref="C2:C78"/>
    <sortCondition ref="D2:D78"/>
  </sortState>
  <printOptions horizontalCentered="1"/>
  <pageMargins left="0.25" right="0.25" top="0.75" bottom="0.75" header="0.3" footer="0.3"/>
  <pageSetup scale="36" fitToHeight="0" orientation="landscape" horizontalDpi="1200" verticalDpi="1200" r:id="rId1"/>
  <headerFooter>
    <oddHeader>&amp;C&amp;16Pharmacy NSAID Utilization
DRAFT - For Discussion</oddHeader>
    <oddFooter>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view="pageLayout" zoomScale="60" zoomScaleNormal="70" zoomScalePageLayoutView="60" workbookViewId="0"/>
  </sheetViews>
  <sheetFormatPr defaultColWidth="8.81640625" defaultRowHeight="14.5" x14ac:dyDescent="0.35"/>
  <cols>
    <col min="1" max="1" width="26.08984375" style="51" bestFit="1" customWidth="1"/>
    <col min="2" max="2" width="26.08984375" style="51" customWidth="1"/>
    <col min="3" max="3" width="25.1796875" style="51" customWidth="1"/>
    <col min="4" max="4" width="13.54296875" style="51" bestFit="1" customWidth="1"/>
    <col min="5" max="5" width="55.1796875" style="51" bestFit="1" customWidth="1"/>
    <col min="6" max="6" width="21.90625" style="59" customWidth="1"/>
    <col min="7" max="7" width="21.90625" style="60" customWidth="1"/>
    <col min="8" max="8" width="21.90625" style="59" hidden="1" customWidth="1"/>
    <col min="9" max="10" width="21.90625" style="59" customWidth="1"/>
    <col min="11" max="11" width="21.90625" style="61" customWidth="1"/>
    <col min="12" max="12" width="22.36328125" style="62" customWidth="1"/>
    <col min="13" max="13" width="21" style="62" customWidth="1"/>
    <col min="14" max="14" width="18.453125" style="62" customWidth="1"/>
    <col min="15" max="15" width="25.26953125" style="62" customWidth="1"/>
    <col min="16" max="16" width="23.453125" style="62" customWidth="1"/>
    <col min="17" max="16384" width="8.81640625" style="51"/>
  </cols>
  <sheetData>
    <row r="1" spans="1:16" s="45" customFormat="1" ht="62.5" customHeight="1" x14ac:dyDescent="0.35">
      <c r="A1" s="67" t="s">
        <v>68</v>
      </c>
      <c r="B1" s="68" t="s">
        <v>82</v>
      </c>
      <c r="C1" s="68" t="s">
        <v>0</v>
      </c>
      <c r="D1" s="68" t="s">
        <v>1</v>
      </c>
      <c r="E1" s="68" t="s">
        <v>135</v>
      </c>
      <c r="F1" s="90" t="s">
        <v>64</v>
      </c>
      <c r="G1" s="91" t="s">
        <v>66</v>
      </c>
      <c r="H1" s="90" t="s">
        <v>65</v>
      </c>
      <c r="I1" s="90" t="s">
        <v>136</v>
      </c>
      <c r="J1" s="90" t="s">
        <v>86</v>
      </c>
      <c r="K1" s="92" t="s">
        <v>85</v>
      </c>
      <c r="L1" s="68" t="s">
        <v>139</v>
      </c>
      <c r="M1" s="68" t="s">
        <v>141</v>
      </c>
      <c r="N1" s="68" t="s">
        <v>140</v>
      </c>
      <c r="O1" s="68" t="s">
        <v>137</v>
      </c>
      <c r="P1" s="69" t="s">
        <v>138</v>
      </c>
    </row>
    <row r="2" spans="1:16" x14ac:dyDescent="0.35">
      <c r="A2" s="46" t="s">
        <v>4</v>
      </c>
      <c r="B2" s="47" t="s">
        <v>4</v>
      </c>
      <c r="C2" s="47" t="s">
        <v>5</v>
      </c>
      <c r="D2" s="47" t="s">
        <v>8</v>
      </c>
      <c r="E2" s="21" t="str">
        <f t="shared" ref="E2:E44" si="0">_xlfn.CONCAT(A2," ",D2," ",C2)</f>
        <v>celecoxib 400 mg capsule</v>
      </c>
      <c r="F2" s="48">
        <v>1</v>
      </c>
      <c r="G2" s="49">
        <v>110.34</v>
      </c>
      <c r="H2" s="48">
        <v>90</v>
      </c>
      <c r="I2" s="49">
        <f t="shared" ref="I2:I44" si="1">G2/F2</f>
        <v>110.34</v>
      </c>
      <c r="J2" s="48">
        <f t="shared" ref="J2:J44" si="2">IF(H2="not applicable","not applicable",ROUND(H2/F2,0))</f>
        <v>90</v>
      </c>
      <c r="K2" s="50">
        <f t="shared" ref="K2:K44" si="3">IF(G2="not applicable","not applicable",ROUND(G2/H2,4))</f>
        <v>1.226</v>
      </c>
      <c r="L2" s="25">
        <v>0.83150000000000002</v>
      </c>
      <c r="M2" s="22" t="s">
        <v>83</v>
      </c>
      <c r="N2" s="26">
        <f t="shared" ref="N2:N44" si="4">IF(L2="not applicable",(K2-M2)/K2,(K2-L2)/K2)</f>
        <v>0.32177814029363783</v>
      </c>
      <c r="O2" s="25">
        <v>0.73660000000000003</v>
      </c>
      <c r="P2" s="27" t="s">
        <v>83</v>
      </c>
    </row>
    <row r="3" spans="1:16" x14ac:dyDescent="0.35">
      <c r="A3" s="46" t="s">
        <v>80</v>
      </c>
      <c r="B3" s="47" t="s">
        <v>27</v>
      </c>
      <c r="C3" s="47" t="s">
        <v>5</v>
      </c>
      <c r="D3" s="47" t="s">
        <v>74</v>
      </c>
      <c r="E3" s="21" t="str">
        <f t="shared" si="0"/>
        <v>NALFON 400mg capsule</v>
      </c>
      <c r="F3" s="48">
        <v>28</v>
      </c>
      <c r="G3" s="49">
        <v>2166.7399999999998</v>
      </c>
      <c r="H3" s="48">
        <v>1984</v>
      </c>
      <c r="I3" s="49">
        <f t="shared" si="1"/>
        <v>77.383571428571415</v>
      </c>
      <c r="J3" s="48">
        <f t="shared" si="2"/>
        <v>71</v>
      </c>
      <c r="K3" s="50">
        <f t="shared" si="3"/>
        <v>1.0921000000000001</v>
      </c>
      <c r="L3" s="22" t="s">
        <v>83</v>
      </c>
      <c r="M3" s="25">
        <v>4.9036999999999997</v>
      </c>
      <c r="N3" s="26">
        <f t="shared" si="4"/>
        <v>-3.4901565790678504</v>
      </c>
      <c r="O3" s="22" t="s">
        <v>83</v>
      </c>
      <c r="P3" s="28">
        <v>5.1978999999999997</v>
      </c>
    </row>
    <row r="4" spans="1:16" ht="29" x14ac:dyDescent="0.35">
      <c r="A4" s="46" t="s">
        <v>19</v>
      </c>
      <c r="B4" s="47" t="s">
        <v>19</v>
      </c>
      <c r="C4" s="47" t="s">
        <v>3</v>
      </c>
      <c r="D4" s="47" t="s">
        <v>21</v>
      </c>
      <c r="E4" s="21" t="str">
        <f t="shared" si="0"/>
        <v>diclofenac sodium/misoprostol 75 mg-0.2 mg tablet, enteric coated</v>
      </c>
      <c r="F4" s="48">
        <v>4</v>
      </c>
      <c r="G4" s="49">
        <v>298.95</v>
      </c>
      <c r="H4" s="48">
        <v>153</v>
      </c>
      <c r="I4" s="49">
        <f t="shared" si="1"/>
        <v>74.737499999999997</v>
      </c>
      <c r="J4" s="48">
        <f t="shared" si="2"/>
        <v>38</v>
      </c>
      <c r="K4" s="50">
        <f t="shared" si="3"/>
        <v>1.9539</v>
      </c>
      <c r="L4" s="25">
        <v>1.7490965517241381</v>
      </c>
      <c r="M4" s="22" t="s">
        <v>83</v>
      </c>
      <c r="N4" s="26">
        <f t="shared" si="4"/>
        <v>0.10481777382458767</v>
      </c>
      <c r="O4" s="25">
        <v>1.6135999999999999</v>
      </c>
      <c r="P4" s="27" t="s">
        <v>83</v>
      </c>
    </row>
    <row r="5" spans="1:16" x14ac:dyDescent="0.35">
      <c r="A5" s="46" t="s">
        <v>52</v>
      </c>
      <c r="B5" s="47" t="s">
        <v>52</v>
      </c>
      <c r="C5" s="47" t="s">
        <v>18</v>
      </c>
      <c r="D5" s="47" t="s">
        <v>23</v>
      </c>
      <c r="E5" s="21" t="str">
        <f t="shared" si="0"/>
        <v>naproxen sodium 500 mg tablet, extended release</v>
      </c>
      <c r="F5" s="48">
        <v>2426</v>
      </c>
      <c r="G5" s="49">
        <v>166450.75999999998</v>
      </c>
      <c r="H5" s="48">
        <v>137993</v>
      </c>
      <c r="I5" s="49">
        <f t="shared" si="1"/>
        <v>68.611195383347066</v>
      </c>
      <c r="J5" s="48">
        <f t="shared" si="2"/>
        <v>57</v>
      </c>
      <c r="K5" s="50">
        <f t="shared" si="3"/>
        <v>1.2061999999999999</v>
      </c>
      <c r="L5" s="25">
        <v>8.4700000000000006</v>
      </c>
      <c r="M5" s="22" t="s">
        <v>83</v>
      </c>
      <c r="N5" s="26">
        <f t="shared" si="4"/>
        <v>-6.0220527275742013</v>
      </c>
      <c r="O5" s="25">
        <v>14.36</v>
      </c>
      <c r="P5" s="27" t="s">
        <v>83</v>
      </c>
    </row>
    <row r="6" spans="1:16" x14ac:dyDescent="0.35">
      <c r="A6" s="46" t="s">
        <v>52</v>
      </c>
      <c r="B6" s="47" t="s">
        <v>52</v>
      </c>
      <c r="C6" s="47" t="s">
        <v>18</v>
      </c>
      <c r="D6" s="47" t="s">
        <v>51</v>
      </c>
      <c r="E6" s="21" t="str">
        <f t="shared" si="0"/>
        <v>naproxen sodium 375 mg tablet, extended release</v>
      </c>
      <c r="F6" s="48">
        <v>1073</v>
      </c>
      <c r="G6" s="49">
        <v>60859.94</v>
      </c>
      <c r="H6" s="48">
        <v>56306</v>
      </c>
      <c r="I6" s="49">
        <f t="shared" si="1"/>
        <v>56.719422180801494</v>
      </c>
      <c r="J6" s="48">
        <f t="shared" si="2"/>
        <v>52</v>
      </c>
      <c r="K6" s="50">
        <f t="shared" si="3"/>
        <v>1.0809</v>
      </c>
      <c r="L6" s="25">
        <v>21.158000000000001</v>
      </c>
      <c r="M6" s="22" t="s">
        <v>83</v>
      </c>
      <c r="N6" s="26">
        <f t="shared" si="4"/>
        <v>-18.574428716810068</v>
      </c>
      <c r="O6" s="25">
        <v>17.850000000000001</v>
      </c>
      <c r="P6" s="27" t="s">
        <v>83</v>
      </c>
    </row>
    <row r="7" spans="1:16" ht="29" x14ac:dyDescent="0.35">
      <c r="A7" s="46" t="s">
        <v>19</v>
      </c>
      <c r="B7" s="47" t="s">
        <v>19</v>
      </c>
      <c r="C7" s="47" t="s">
        <v>3</v>
      </c>
      <c r="D7" s="47" t="s">
        <v>20</v>
      </c>
      <c r="E7" s="21" t="str">
        <f t="shared" si="0"/>
        <v>diclofenac sodium/misoprostol 50 mg-0.2 mg tablet, enteric coated</v>
      </c>
      <c r="F7" s="48">
        <v>3</v>
      </c>
      <c r="G7" s="49">
        <v>162.91</v>
      </c>
      <c r="H7" s="48">
        <v>90</v>
      </c>
      <c r="I7" s="49">
        <f t="shared" si="1"/>
        <v>54.303333333333335</v>
      </c>
      <c r="J7" s="48">
        <f t="shared" si="2"/>
        <v>30</v>
      </c>
      <c r="K7" s="50">
        <f t="shared" si="3"/>
        <v>1.8101</v>
      </c>
      <c r="L7" s="25">
        <v>1.7823592592592592</v>
      </c>
      <c r="M7" s="22" t="s">
        <v>83</v>
      </c>
      <c r="N7" s="26">
        <f t="shared" si="4"/>
        <v>1.5325529385526128E-2</v>
      </c>
      <c r="O7" s="25">
        <v>1.4060999999999999</v>
      </c>
      <c r="P7" s="27" t="s">
        <v>83</v>
      </c>
    </row>
    <row r="8" spans="1:16" x14ac:dyDescent="0.35">
      <c r="A8" s="46" t="s">
        <v>24</v>
      </c>
      <c r="B8" s="47" t="s">
        <v>24</v>
      </c>
      <c r="C8" s="47" t="s">
        <v>5</v>
      </c>
      <c r="D8" s="47" t="s">
        <v>7</v>
      </c>
      <c r="E8" s="21" t="str">
        <f t="shared" si="0"/>
        <v>etodolac 200 mg capsule</v>
      </c>
      <c r="F8" s="48">
        <v>2</v>
      </c>
      <c r="G8" s="49">
        <v>104.82</v>
      </c>
      <c r="H8" s="48">
        <v>120</v>
      </c>
      <c r="I8" s="49">
        <f t="shared" si="1"/>
        <v>52.41</v>
      </c>
      <c r="J8" s="48">
        <f t="shared" si="2"/>
        <v>60</v>
      </c>
      <c r="K8" s="50">
        <f t="shared" si="3"/>
        <v>0.87350000000000005</v>
      </c>
      <c r="L8" s="25">
        <v>0.73020999999999991</v>
      </c>
      <c r="M8" s="22" t="s">
        <v>83</v>
      </c>
      <c r="N8" s="26">
        <f t="shared" si="4"/>
        <v>0.16404121350887249</v>
      </c>
      <c r="O8" s="25">
        <v>0.59</v>
      </c>
      <c r="P8" s="27" t="s">
        <v>83</v>
      </c>
    </row>
    <row r="9" spans="1:16" x14ac:dyDescent="0.35">
      <c r="A9" s="46" t="s">
        <v>37</v>
      </c>
      <c r="B9" s="47" t="s">
        <v>37</v>
      </c>
      <c r="C9" s="47" t="s">
        <v>5</v>
      </c>
      <c r="D9" s="47" t="s">
        <v>9</v>
      </c>
      <c r="E9" s="21" t="str">
        <f t="shared" si="0"/>
        <v>ketoprofen 50 mg capsule</v>
      </c>
      <c r="F9" s="48">
        <v>5</v>
      </c>
      <c r="G9" s="49">
        <v>238.08</v>
      </c>
      <c r="H9" s="48">
        <v>60</v>
      </c>
      <c r="I9" s="49">
        <f t="shared" si="1"/>
        <v>47.616</v>
      </c>
      <c r="J9" s="48">
        <f t="shared" si="2"/>
        <v>12</v>
      </c>
      <c r="K9" s="50">
        <f t="shared" si="3"/>
        <v>3.968</v>
      </c>
      <c r="L9" s="25">
        <v>0.50209999999999999</v>
      </c>
      <c r="M9" s="22" t="s">
        <v>83</v>
      </c>
      <c r="N9" s="26">
        <f t="shared" si="4"/>
        <v>0.87346270161290318</v>
      </c>
      <c r="O9" s="25">
        <v>1.2018</v>
      </c>
      <c r="P9" s="27" t="s">
        <v>83</v>
      </c>
    </row>
    <row r="10" spans="1:16" x14ac:dyDescent="0.35">
      <c r="A10" s="46" t="s">
        <v>37</v>
      </c>
      <c r="B10" s="47" t="s">
        <v>37</v>
      </c>
      <c r="C10" s="47" t="s">
        <v>5</v>
      </c>
      <c r="D10" s="47" t="s">
        <v>17</v>
      </c>
      <c r="E10" s="21" t="str">
        <f t="shared" si="0"/>
        <v>ketoprofen 75 mg capsule</v>
      </c>
      <c r="F10" s="48">
        <v>9</v>
      </c>
      <c r="G10" s="49">
        <v>373.62</v>
      </c>
      <c r="H10" s="48">
        <v>360</v>
      </c>
      <c r="I10" s="49">
        <f t="shared" si="1"/>
        <v>41.513333333333335</v>
      </c>
      <c r="J10" s="48">
        <f t="shared" si="2"/>
        <v>40</v>
      </c>
      <c r="K10" s="50">
        <f t="shared" si="3"/>
        <v>1.0378000000000001</v>
      </c>
      <c r="L10" s="25">
        <v>0.55810000000000004</v>
      </c>
      <c r="M10" s="22" t="s">
        <v>83</v>
      </c>
      <c r="N10" s="26">
        <f t="shared" si="4"/>
        <v>0.46222778955482752</v>
      </c>
      <c r="O10" s="25">
        <v>1.3352999999999999</v>
      </c>
      <c r="P10" s="27" t="s">
        <v>83</v>
      </c>
    </row>
    <row r="11" spans="1:16" x14ac:dyDescent="0.35">
      <c r="A11" s="46" t="s">
        <v>4</v>
      </c>
      <c r="B11" s="47" t="s">
        <v>4</v>
      </c>
      <c r="C11" s="47" t="s">
        <v>5</v>
      </c>
      <c r="D11" s="47" t="s">
        <v>7</v>
      </c>
      <c r="E11" s="21" t="str">
        <f t="shared" si="0"/>
        <v>celecoxib 200 mg capsule</v>
      </c>
      <c r="F11" s="48">
        <v>2951</v>
      </c>
      <c r="G11" s="49">
        <v>119191.00000000003</v>
      </c>
      <c r="H11" s="48">
        <v>92250</v>
      </c>
      <c r="I11" s="49">
        <f t="shared" si="1"/>
        <v>40.390037275499843</v>
      </c>
      <c r="J11" s="48">
        <f t="shared" si="2"/>
        <v>31</v>
      </c>
      <c r="K11" s="50">
        <f t="shared" si="3"/>
        <v>1.292</v>
      </c>
      <c r="L11" s="25">
        <v>0.31950000000000001</v>
      </c>
      <c r="M11" s="22" t="s">
        <v>83</v>
      </c>
      <c r="N11" s="26">
        <f t="shared" si="4"/>
        <v>0.75270897832817341</v>
      </c>
      <c r="O11" s="25">
        <v>0.40150000000000002</v>
      </c>
      <c r="P11" s="27" t="s">
        <v>83</v>
      </c>
    </row>
    <row r="12" spans="1:16" ht="29" x14ac:dyDescent="0.35">
      <c r="A12" s="46" t="s">
        <v>33</v>
      </c>
      <c r="B12" s="47" t="s">
        <v>33</v>
      </c>
      <c r="C12" s="47" t="s">
        <v>35</v>
      </c>
      <c r="D12" s="47" t="s">
        <v>17</v>
      </c>
      <c r="E12" s="21" t="str">
        <f t="shared" si="0"/>
        <v>indomethacin 75 mg capsule, extended release</v>
      </c>
      <c r="F12" s="48">
        <v>5</v>
      </c>
      <c r="G12" s="49">
        <v>121.85000000000001</v>
      </c>
      <c r="H12" s="48">
        <v>290</v>
      </c>
      <c r="I12" s="49">
        <f t="shared" si="1"/>
        <v>24.37</v>
      </c>
      <c r="J12" s="48">
        <f t="shared" si="2"/>
        <v>58</v>
      </c>
      <c r="K12" s="50">
        <f t="shared" si="3"/>
        <v>0.42020000000000002</v>
      </c>
      <c r="L12" s="25">
        <v>0.32040000000000002</v>
      </c>
      <c r="M12" s="22" t="s">
        <v>83</v>
      </c>
      <c r="N12" s="26">
        <f t="shared" si="4"/>
        <v>0.23750594954783436</v>
      </c>
      <c r="O12" s="25">
        <v>0.25629999999999997</v>
      </c>
      <c r="P12" s="27" t="s">
        <v>83</v>
      </c>
    </row>
    <row r="13" spans="1:16" x14ac:dyDescent="0.35">
      <c r="A13" s="46" t="s">
        <v>28</v>
      </c>
      <c r="B13" s="47" t="s">
        <v>28</v>
      </c>
      <c r="C13" s="47" t="s">
        <v>2</v>
      </c>
      <c r="D13" s="47" t="s">
        <v>6</v>
      </c>
      <c r="E13" s="21" t="str">
        <f t="shared" si="0"/>
        <v>flurbiprofen 100 mg tablet</v>
      </c>
      <c r="F13" s="48">
        <v>15824</v>
      </c>
      <c r="G13" s="49">
        <v>353549.89</v>
      </c>
      <c r="H13" s="48">
        <v>634500</v>
      </c>
      <c r="I13" s="49">
        <f t="shared" si="1"/>
        <v>22.342637133468152</v>
      </c>
      <c r="J13" s="48">
        <f t="shared" si="2"/>
        <v>40</v>
      </c>
      <c r="K13" s="50">
        <f t="shared" si="3"/>
        <v>0.55720000000000003</v>
      </c>
      <c r="L13" s="25">
        <v>0.33650000000000002</v>
      </c>
      <c r="M13" s="22" t="s">
        <v>83</v>
      </c>
      <c r="N13" s="26">
        <f t="shared" si="4"/>
        <v>0.39608758076094758</v>
      </c>
      <c r="O13" s="25">
        <v>0.33929999999999999</v>
      </c>
      <c r="P13" s="27" t="s">
        <v>83</v>
      </c>
    </row>
    <row r="14" spans="1:16" x14ac:dyDescent="0.35">
      <c r="A14" s="46" t="s">
        <v>24</v>
      </c>
      <c r="B14" s="47" t="s">
        <v>24</v>
      </c>
      <c r="C14" s="47" t="s">
        <v>18</v>
      </c>
      <c r="D14" s="47" t="s">
        <v>23</v>
      </c>
      <c r="E14" s="21" t="str">
        <f t="shared" si="0"/>
        <v>etodolac 500 mg tablet, extended release</v>
      </c>
      <c r="F14" s="48">
        <v>18877</v>
      </c>
      <c r="G14" s="49">
        <v>411115.55</v>
      </c>
      <c r="H14" s="48">
        <v>264723</v>
      </c>
      <c r="I14" s="49">
        <f t="shared" si="1"/>
        <v>21.778648620013772</v>
      </c>
      <c r="J14" s="48">
        <f t="shared" si="2"/>
        <v>14</v>
      </c>
      <c r="K14" s="50">
        <f t="shared" si="3"/>
        <v>1.5529999999999999</v>
      </c>
      <c r="L14" s="25">
        <v>1.516</v>
      </c>
      <c r="M14" s="22" t="s">
        <v>83</v>
      </c>
      <c r="N14" s="26">
        <f t="shared" si="4"/>
        <v>2.3824855119124227E-2</v>
      </c>
      <c r="O14" s="25">
        <v>1.4212</v>
      </c>
      <c r="P14" s="27" t="s">
        <v>83</v>
      </c>
    </row>
    <row r="15" spans="1:16" x14ac:dyDescent="0.35">
      <c r="A15" s="46" t="s">
        <v>15</v>
      </c>
      <c r="B15" s="47" t="s">
        <v>15</v>
      </c>
      <c r="C15" s="47" t="s">
        <v>16</v>
      </c>
      <c r="D15" s="47" t="s">
        <v>9</v>
      </c>
      <c r="E15" s="21" t="str">
        <f t="shared" si="0"/>
        <v>diclofenac sodium 50 mg tablet, delayed release</v>
      </c>
      <c r="F15" s="52">
        <v>9</v>
      </c>
      <c r="G15" s="53">
        <v>192.93</v>
      </c>
      <c r="H15" s="52">
        <v>444</v>
      </c>
      <c r="I15" s="49">
        <f t="shared" si="1"/>
        <v>21.436666666666667</v>
      </c>
      <c r="J15" s="48">
        <f t="shared" si="2"/>
        <v>49</v>
      </c>
      <c r="K15" s="50">
        <f t="shared" si="3"/>
        <v>0.4345</v>
      </c>
      <c r="L15" s="25">
        <v>0.1296181818181818</v>
      </c>
      <c r="M15" s="22" t="s">
        <v>83</v>
      </c>
      <c r="N15" s="26">
        <f t="shared" si="4"/>
        <v>0.7016842765979705</v>
      </c>
      <c r="O15" s="25">
        <v>0.11210000000000001</v>
      </c>
      <c r="P15" s="27" t="s">
        <v>83</v>
      </c>
    </row>
    <row r="16" spans="1:16" x14ac:dyDescent="0.35">
      <c r="A16" s="46" t="s">
        <v>38</v>
      </c>
      <c r="B16" s="47" t="s">
        <v>38</v>
      </c>
      <c r="C16" s="47" t="s">
        <v>2</v>
      </c>
      <c r="D16" s="47" t="s">
        <v>39</v>
      </c>
      <c r="E16" s="21" t="str">
        <f t="shared" si="0"/>
        <v>ketorolac tromethamine 10 mg tablet</v>
      </c>
      <c r="F16" s="48">
        <v>21</v>
      </c>
      <c r="G16" s="49">
        <v>447.7</v>
      </c>
      <c r="H16" s="48">
        <v>220</v>
      </c>
      <c r="I16" s="49">
        <f t="shared" si="1"/>
        <v>21.31904761904762</v>
      </c>
      <c r="J16" s="48">
        <f t="shared" si="2"/>
        <v>10</v>
      </c>
      <c r="K16" s="50">
        <f t="shared" si="3"/>
        <v>2.0350000000000001</v>
      </c>
      <c r="L16" s="25">
        <v>0.81359999999999999</v>
      </c>
      <c r="M16" s="22" t="s">
        <v>83</v>
      </c>
      <c r="N16" s="26">
        <f t="shared" si="4"/>
        <v>0.6001965601965602</v>
      </c>
      <c r="O16" s="25">
        <v>0.79530000000000001</v>
      </c>
      <c r="P16" s="27" t="s">
        <v>83</v>
      </c>
    </row>
    <row r="17" spans="1:16" x14ac:dyDescent="0.35">
      <c r="A17" s="46" t="s">
        <v>49</v>
      </c>
      <c r="B17" s="47" t="s">
        <v>49</v>
      </c>
      <c r="C17" s="47" t="s">
        <v>2</v>
      </c>
      <c r="D17" s="47" t="s">
        <v>23</v>
      </c>
      <c r="E17" s="21" t="str">
        <f t="shared" si="0"/>
        <v>naproxen 500 mg tablet</v>
      </c>
      <c r="F17" s="48">
        <v>49751</v>
      </c>
      <c r="G17" s="49">
        <v>1022395.3599999999</v>
      </c>
      <c r="H17" s="48">
        <v>2115122</v>
      </c>
      <c r="I17" s="49">
        <f t="shared" si="1"/>
        <v>20.550247432212416</v>
      </c>
      <c r="J17" s="48">
        <f t="shared" si="2"/>
        <v>43</v>
      </c>
      <c r="K17" s="50">
        <f t="shared" si="3"/>
        <v>0.4834</v>
      </c>
      <c r="L17" s="25">
        <v>8.43E-2</v>
      </c>
      <c r="M17" s="22" t="s">
        <v>83</v>
      </c>
      <c r="N17" s="26">
        <f t="shared" si="4"/>
        <v>0.82561026065370291</v>
      </c>
      <c r="O17" s="25">
        <v>7.46E-2</v>
      </c>
      <c r="P17" s="27" t="s">
        <v>83</v>
      </c>
    </row>
    <row r="18" spans="1:16" x14ac:dyDescent="0.35">
      <c r="A18" s="46" t="s">
        <v>24</v>
      </c>
      <c r="B18" s="47" t="s">
        <v>24</v>
      </c>
      <c r="C18" s="47" t="s">
        <v>5</v>
      </c>
      <c r="D18" s="47" t="s">
        <v>25</v>
      </c>
      <c r="E18" s="21" t="str">
        <f t="shared" si="0"/>
        <v>etodolac 300 mg capsule</v>
      </c>
      <c r="F18" s="48">
        <v>75</v>
      </c>
      <c r="G18" s="49">
        <v>1531</v>
      </c>
      <c r="H18" s="48">
        <v>1495</v>
      </c>
      <c r="I18" s="49">
        <f t="shared" si="1"/>
        <v>20.413333333333334</v>
      </c>
      <c r="J18" s="48">
        <f t="shared" si="2"/>
        <v>20</v>
      </c>
      <c r="K18" s="50">
        <f t="shared" si="3"/>
        <v>1.0241</v>
      </c>
      <c r="L18" s="25">
        <v>0.80979999999999996</v>
      </c>
      <c r="M18" s="22" t="s">
        <v>83</v>
      </c>
      <c r="N18" s="26">
        <f t="shared" si="4"/>
        <v>0.20925690850502884</v>
      </c>
      <c r="O18" s="25">
        <v>0.62460000000000004</v>
      </c>
      <c r="P18" s="27" t="s">
        <v>83</v>
      </c>
    </row>
    <row r="19" spans="1:16" x14ac:dyDescent="0.35">
      <c r="A19" s="46" t="s">
        <v>52</v>
      </c>
      <c r="B19" s="47" t="s">
        <v>52</v>
      </c>
      <c r="C19" s="47" t="s">
        <v>2</v>
      </c>
      <c r="D19" s="47" t="s">
        <v>54</v>
      </c>
      <c r="E19" s="21" t="str">
        <f t="shared" si="0"/>
        <v>naproxen sodium 275 mg tablet</v>
      </c>
      <c r="F19" s="48">
        <v>4</v>
      </c>
      <c r="G19" s="49">
        <v>78.14</v>
      </c>
      <c r="H19" s="48">
        <v>120</v>
      </c>
      <c r="I19" s="49">
        <f t="shared" si="1"/>
        <v>19.535</v>
      </c>
      <c r="J19" s="48">
        <f t="shared" si="2"/>
        <v>30</v>
      </c>
      <c r="K19" s="50">
        <f t="shared" si="3"/>
        <v>0.6512</v>
      </c>
      <c r="L19" s="25">
        <v>0.56669999999999998</v>
      </c>
      <c r="M19" s="22" t="s">
        <v>83</v>
      </c>
      <c r="N19" s="26">
        <f t="shared" si="4"/>
        <v>0.12976044226044228</v>
      </c>
      <c r="O19" s="25">
        <v>0.62970000000000004</v>
      </c>
      <c r="P19" s="27" t="s">
        <v>83</v>
      </c>
    </row>
    <row r="20" spans="1:16" x14ac:dyDescent="0.35">
      <c r="A20" s="46" t="s">
        <v>58</v>
      </c>
      <c r="B20" s="47" t="s">
        <v>58</v>
      </c>
      <c r="C20" s="47" t="s">
        <v>2</v>
      </c>
      <c r="D20" s="47" t="s">
        <v>7</v>
      </c>
      <c r="E20" s="21" t="str">
        <f t="shared" si="0"/>
        <v>sulindac 200 mg tablet</v>
      </c>
      <c r="F20" s="48">
        <v>10</v>
      </c>
      <c r="G20" s="49">
        <v>185.10999999999999</v>
      </c>
      <c r="H20" s="48">
        <v>560</v>
      </c>
      <c r="I20" s="49">
        <f t="shared" si="1"/>
        <v>18.510999999999999</v>
      </c>
      <c r="J20" s="48">
        <f t="shared" si="2"/>
        <v>56</v>
      </c>
      <c r="K20" s="50">
        <f t="shared" si="3"/>
        <v>0.3306</v>
      </c>
      <c r="L20" s="25">
        <v>0.19470000000000001</v>
      </c>
      <c r="M20" s="22" t="s">
        <v>83</v>
      </c>
      <c r="N20" s="26">
        <f t="shared" si="4"/>
        <v>0.41107078039927403</v>
      </c>
      <c r="O20" s="25">
        <v>0.2384</v>
      </c>
      <c r="P20" s="27" t="s">
        <v>83</v>
      </c>
    </row>
    <row r="21" spans="1:16" x14ac:dyDescent="0.35">
      <c r="A21" s="46" t="s">
        <v>69</v>
      </c>
      <c r="B21" s="47" t="s">
        <v>4</v>
      </c>
      <c r="C21" s="47" t="s">
        <v>5</v>
      </c>
      <c r="D21" s="47" t="s">
        <v>7</v>
      </c>
      <c r="E21" s="21" t="str">
        <f t="shared" si="0"/>
        <v>CELEBREX 200 mg capsule</v>
      </c>
      <c r="F21" s="48">
        <v>1020</v>
      </c>
      <c r="G21" s="49">
        <v>18744.84</v>
      </c>
      <c r="H21" s="48">
        <v>25383</v>
      </c>
      <c r="I21" s="49">
        <f t="shared" si="1"/>
        <v>18.377294117647057</v>
      </c>
      <c r="J21" s="48">
        <f t="shared" si="2"/>
        <v>25</v>
      </c>
      <c r="K21" s="50">
        <f t="shared" si="3"/>
        <v>0.73850000000000005</v>
      </c>
      <c r="L21" s="22" t="s">
        <v>83</v>
      </c>
      <c r="M21" s="25">
        <v>12.631600000000001</v>
      </c>
      <c r="N21" s="26">
        <f t="shared" si="4"/>
        <v>-16.104400812457683</v>
      </c>
      <c r="O21" s="22" t="s">
        <v>83</v>
      </c>
      <c r="P21" s="28">
        <v>13.282</v>
      </c>
    </row>
    <row r="22" spans="1:16" x14ac:dyDescent="0.35">
      <c r="A22" s="46" t="s">
        <v>52</v>
      </c>
      <c r="B22" s="47" t="s">
        <v>52</v>
      </c>
      <c r="C22" s="47" t="s">
        <v>2</v>
      </c>
      <c r="D22" s="47" t="s">
        <v>55</v>
      </c>
      <c r="E22" s="21" t="str">
        <f t="shared" si="0"/>
        <v>naproxen sodium 550 mg tablet</v>
      </c>
      <c r="F22" s="48">
        <v>1994</v>
      </c>
      <c r="G22" s="49">
        <v>36378.82</v>
      </c>
      <c r="H22" s="48">
        <v>75820</v>
      </c>
      <c r="I22" s="49">
        <f t="shared" si="1"/>
        <v>18.244142427281844</v>
      </c>
      <c r="J22" s="48">
        <f t="shared" si="2"/>
        <v>38</v>
      </c>
      <c r="K22" s="50">
        <f t="shared" si="3"/>
        <v>0.4798</v>
      </c>
      <c r="L22" s="25">
        <v>0.50470000000000004</v>
      </c>
      <c r="M22" s="22" t="s">
        <v>83</v>
      </c>
      <c r="N22" s="26">
        <f t="shared" si="4"/>
        <v>-5.1896623593163889E-2</v>
      </c>
      <c r="O22" s="25">
        <v>0.3644</v>
      </c>
      <c r="P22" s="27" t="s">
        <v>83</v>
      </c>
    </row>
    <row r="23" spans="1:16" x14ac:dyDescent="0.35">
      <c r="A23" s="46" t="s">
        <v>56</v>
      </c>
      <c r="B23" s="47" t="s">
        <v>56</v>
      </c>
      <c r="C23" s="47" t="s">
        <v>2</v>
      </c>
      <c r="D23" s="47" t="s">
        <v>26</v>
      </c>
      <c r="E23" s="21" t="str">
        <f t="shared" si="0"/>
        <v>oxaprozin 600 mg tablet</v>
      </c>
      <c r="F23" s="48">
        <v>2559</v>
      </c>
      <c r="G23" s="49">
        <v>40825.120000000003</v>
      </c>
      <c r="H23" s="48">
        <v>34106</v>
      </c>
      <c r="I23" s="49">
        <f t="shared" si="1"/>
        <v>15.953544353262995</v>
      </c>
      <c r="J23" s="48">
        <f t="shared" si="2"/>
        <v>13</v>
      </c>
      <c r="K23" s="50">
        <f t="shared" si="3"/>
        <v>1.1970000000000001</v>
      </c>
      <c r="L23" s="25">
        <v>0.84189999999999998</v>
      </c>
      <c r="M23" s="22" t="s">
        <v>83</v>
      </c>
      <c r="N23" s="26">
        <f t="shared" si="4"/>
        <v>0.29665831244778618</v>
      </c>
      <c r="O23" s="25">
        <v>0.60129999999999995</v>
      </c>
      <c r="P23" s="27" t="s">
        <v>83</v>
      </c>
    </row>
    <row r="24" spans="1:16" x14ac:dyDescent="0.35">
      <c r="A24" s="46" t="s">
        <v>15</v>
      </c>
      <c r="B24" s="47" t="s">
        <v>15</v>
      </c>
      <c r="C24" s="47" t="s">
        <v>18</v>
      </c>
      <c r="D24" s="47" t="s">
        <v>6</v>
      </c>
      <c r="E24" s="21" t="str">
        <f t="shared" si="0"/>
        <v>diclofenac sodium 100 mg tablet, extended release</v>
      </c>
      <c r="F24" s="48">
        <v>1466</v>
      </c>
      <c r="G24" s="49">
        <v>20388.560000000001</v>
      </c>
      <c r="H24" s="48">
        <v>13433</v>
      </c>
      <c r="I24" s="49">
        <f t="shared" si="1"/>
        <v>13.90761255115962</v>
      </c>
      <c r="J24" s="48">
        <f t="shared" si="2"/>
        <v>9</v>
      </c>
      <c r="K24" s="50">
        <f t="shared" si="3"/>
        <v>1.5178</v>
      </c>
      <c r="L24" s="25">
        <v>1.5979937500000001</v>
      </c>
      <c r="M24" s="22" t="s">
        <v>83</v>
      </c>
      <c r="N24" s="26">
        <f t="shared" si="4"/>
        <v>-5.2835518513638199E-2</v>
      </c>
      <c r="O24" s="25">
        <v>1.3501000000000001</v>
      </c>
      <c r="P24" s="27" t="s">
        <v>83</v>
      </c>
    </row>
    <row r="25" spans="1:16" x14ac:dyDescent="0.35">
      <c r="A25" s="46" t="s">
        <v>33</v>
      </c>
      <c r="B25" s="47" t="s">
        <v>33</v>
      </c>
      <c r="C25" s="47" t="s">
        <v>5</v>
      </c>
      <c r="D25" s="47" t="s">
        <v>9</v>
      </c>
      <c r="E25" s="21" t="str">
        <f t="shared" si="0"/>
        <v>indomethacin 50 mg capsule</v>
      </c>
      <c r="F25" s="48">
        <v>79</v>
      </c>
      <c r="G25" s="49">
        <v>1040.71</v>
      </c>
      <c r="H25" s="48">
        <v>1676</v>
      </c>
      <c r="I25" s="49">
        <f t="shared" si="1"/>
        <v>13.173544303797469</v>
      </c>
      <c r="J25" s="48">
        <f t="shared" si="2"/>
        <v>21</v>
      </c>
      <c r="K25" s="50">
        <f t="shared" si="3"/>
        <v>0.62090000000000001</v>
      </c>
      <c r="L25" s="25">
        <v>0.14990000000000001</v>
      </c>
      <c r="M25" s="22" t="s">
        <v>83</v>
      </c>
      <c r="N25" s="26">
        <f t="shared" si="4"/>
        <v>0.75857626026735381</v>
      </c>
      <c r="O25" s="25">
        <v>0.1215</v>
      </c>
      <c r="P25" s="27" t="s">
        <v>83</v>
      </c>
    </row>
    <row r="26" spans="1:16" x14ac:dyDescent="0.35">
      <c r="A26" s="46" t="s">
        <v>58</v>
      </c>
      <c r="B26" s="47" t="s">
        <v>58</v>
      </c>
      <c r="C26" s="47" t="s">
        <v>2</v>
      </c>
      <c r="D26" s="47" t="s">
        <v>59</v>
      </c>
      <c r="E26" s="21" t="str">
        <f t="shared" si="0"/>
        <v>sulindac 150 mg tablet</v>
      </c>
      <c r="F26" s="48">
        <v>1</v>
      </c>
      <c r="G26" s="49">
        <v>11.61</v>
      </c>
      <c r="H26" s="48">
        <v>30</v>
      </c>
      <c r="I26" s="49">
        <f t="shared" si="1"/>
        <v>11.61</v>
      </c>
      <c r="J26" s="48">
        <f t="shared" si="2"/>
        <v>30</v>
      </c>
      <c r="K26" s="50">
        <f t="shared" si="3"/>
        <v>0.38700000000000001</v>
      </c>
      <c r="L26" s="25">
        <v>0.14940000000000001</v>
      </c>
      <c r="M26" s="22" t="s">
        <v>83</v>
      </c>
      <c r="N26" s="26">
        <f t="shared" si="4"/>
        <v>0.61395348837209307</v>
      </c>
      <c r="O26" s="25">
        <v>0.18870000000000001</v>
      </c>
      <c r="P26" s="27" t="s">
        <v>83</v>
      </c>
    </row>
    <row r="27" spans="1:16" x14ac:dyDescent="0.35">
      <c r="A27" s="46" t="s">
        <v>24</v>
      </c>
      <c r="B27" s="47" t="s">
        <v>24</v>
      </c>
      <c r="C27" s="47" t="s">
        <v>2</v>
      </c>
      <c r="D27" s="47" t="s">
        <v>8</v>
      </c>
      <c r="E27" s="21" t="str">
        <f t="shared" si="0"/>
        <v>etodolac 400 mg tablet</v>
      </c>
      <c r="F27" s="48">
        <v>1479</v>
      </c>
      <c r="G27" s="49">
        <v>17134.300000000003</v>
      </c>
      <c r="H27" s="48">
        <v>21259</v>
      </c>
      <c r="I27" s="49">
        <f t="shared" si="1"/>
        <v>11.585057471264371</v>
      </c>
      <c r="J27" s="48">
        <f t="shared" si="2"/>
        <v>14</v>
      </c>
      <c r="K27" s="50">
        <f t="shared" si="3"/>
        <v>0.80600000000000005</v>
      </c>
      <c r="L27" s="25">
        <v>0.42209999999999998</v>
      </c>
      <c r="M27" s="22" t="s">
        <v>83</v>
      </c>
      <c r="N27" s="26">
        <f t="shared" si="4"/>
        <v>0.47630272952853603</v>
      </c>
      <c r="O27" s="25">
        <v>0.35239999999999999</v>
      </c>
      <c r="P27" s="27" t="s">
        <v>83</v>
      </c>
    </row>
    <row r="28" spans="1:16" x14ac:dyDescent="0.35">
      <c r="A28" s="46" t="s">
        <v>24</v>
      </c>
      <c r="B28" s="47" t="s">
        <v>24</v>
      </c>
      <c r="C28" s="47" t="s">
        <v>2</v>
      </c>
      <c r="D28" s="47" t="s">
        <v>23</v>
      </c>
      <c r="E28" s="21" t="str">
        <f t="shared" si="0"/>
        <v>etodolac 500 mg tablet</v>
      </c>
      <c r="F28" s="48">
        <v>8</v>
      </c>
      <c r="G28" s="49">
        <v>78.39</v>
      </c>
      <c r="H28" s="48">
        <v>108</v>
      </c>
      <c r="I28" s="49">
        <f t="shared" si="1"/>
        <v>9.7987500000000001</v>
      </c>
      <c r="J28" s="48">
        <f t="shared" si="2"/>
        <v>14</v>
      </c>
      <c r="K28" s="50">
        <f t="shared" si="3"/>
        <v>0.7258</v>
      </c>
      <c r="L28" s="25">
        <v>0.54700000000000004</v>
      </c>
      <c r="M28" s="22" t="s">
        <v>83</v>
      </c>
      <c r="N28" s="26">
        <f t="shared" si="4"/>
        <v>0.24634885643427937</v>
      </c>
      <c r="O28" s="25">
        <v>0.35930000000000001</v>
      </c>
      <c r="P28" s="27" t="s">
        <v>83</v>
      </c>
    </row>
    <row r="29" spans="1:16" x14ac:dyDescent="0.35">
      <c r="A29" s="46" t="s">
        <v>4</v>
      </c>
      <c r="B29" s="47" t="s">
        <v>4</v>
      </c>
      <c r="C29" s="47" t="s">
        <v>5</v>
      </c>
      <c r="D29" s="47" t="s">
        <v>6</v>
      </c>
      <c r="E29" s="21" t="str">
        <f t="shared" si="0"/>
        <v>celecoxib 100 mg capsule</v>
      </c>
      <c r="F29" s="48">
        <v>32</v>
      </c>
      <c r="G29" s="49">
        <v>286.69</v>
      </c>
      <c r="H29" s="48">
        <v>626</v>
      </c>
      <c r="I29" s="49">
        <f t="shared" si="1"/>
        <v>8.9590624999999999</v>
      </c>
      <c r="J29" s="48">
        <f t="shared" si="2"/>
        <v>20</v>
      </c>
      <c r="K29" s="50">
        <f t="shared" si="3"/>
        <v>0.45800000000000002</v>
      </c>
      <c r="L29" s="25">
        <v>0.26350000000000001</v>
      </c>
      <c r="M29" s="22" t="s">
        <v>83</v>
      </c>
      <c r="N29" s="26">
        <f t="shared" si="4"/>
        <v>0.42467248908296945</v>
      </c>
      <c r="O29" s="25">
        <v>0.21099999999999999</v>
      </c>
      <c r="P29" s="27" t="s">
        <v>83</v>
      </c>
    </row>
    <row r="30" spans="1:16" x14ac:dyDescent="0.35">
      <c r="A30" s="46" t="s">
        <v>47</v>
      </c>
      <c r="B30" s="47" t="s">
        <v>47</v>
      </c>
      <c r="C30" s="47" t="s">
        <v>2</v>
      </c>
      <c r="D30" s="47" t="s">
        <v>48</v>
      </c>
      <c r="E30" s="21" t="str">
        <f t="shared" si="0"/>
        <v>nabumetone 750 mg tablet</v>
      </c>
      <c r="F30" s="48">
        <v>8308</v>
      </c>
      <c r="G30" s="49">
        <v>72899.759999999995</v>
      </c>
      <c r="H30" s="48">
        <v>126540</v>
      </c>
      <c r="I30" s="49">
        <f t="shared" si="1"/>
        <v>8.7746461242176217</v>
      </c>
      <c r="J30" s="48">
        <f t="shared" si="2"/>
        <v>15</v>
      </c>
      <c r="K30" s="50">
        <f t="shared" si="3"/>
        <v>0.57609999999999995</v>
      </c>
      <c r="L30" s="25">
        <v>0.28810000000000002</v>
      </c>
      <c r="M30" s="22" t="s">
        <v>83</v>
      </c>
      <c r="N30" s="26">
        <f t="shared" si="4"/>
        <v>0.49991320951223739</v>
      </c>
      <c r="O30" s="25">
        <v>0.33279999999999998</v>
      </c>
      <c r="P30" s="27" t="s">
        <v>83</v>
      </c>
    </row>
    <row r="31" spans="1:16" x14ac:dyDescent="0.35">
      <c r="A31" s="46" t="s">
        <v>47</v>
      </c>
      <c r="B31" s="47" t="s">
        <v>47</v>
      </c>
      <c r="C31" s="47" t="s">
        <v>2</v>
      </c>
      <c r="D31" s="47" t="s">
        <v>23</v>
      </c>
      <c r="E31" s="21" t="str">
        <f t="shared" si="0"/>
        <v>nabumetone 500 mg tablet</v>
      </c>
      <c r="F31" s="48">
        <v>336</v>
      </c>
      <c r="G31" s="49">
        <v>2749.3700000000008</v>
      </c>
      <c r="H31" s="48">
        <v>9505</v>
      </c>
      <c r="I31" s="49">
        <f t="shared" si="1"/>
        <v>8.1826488095238119</v>
      </c>
      <c r="J31" s="48">
        <f t="shared" si="2"/>
        <v>28</v>
      </c>
      <c r="K31" s="50">
        <f t="shared" si="3"/>
        <v>0.2893</v>
      </c>
      <c r="L31" s="25">
        <v>0.23019999999999999</v>
      </c>
      <c r="M31" s="22" t="s">
        <v>83</v>
      </c>
      <c r="N31" s="26">
        <f t="shared" si="4"/>
        <v>0.20428620808848949</v>
      </c>
      <c r="O31" s="25">
        <v>0.23680000000000001</v>
      </c>
      <c r="P31" s="27" t="s">
        <v>83</v>
      </c>
    </row>
    <row r="32" spans="1:16" x14ac:dyDescent="0.35">
      <c r="A32" s="46" t="s">
        <v>43</v>
      </c>
      <c r="B32" s="47" t="s">
        <v>43</v>
      </c>
      <c r="C32" s="47" t="s">
        <v>2</v>
      </c>
      <c r="D32" s="47" t="s">
        <v>46</v>
      </c>
      <c r="E32" s="21" t="str">
        <f t="shared" si="0"/>
        <v>meloxicam 7.5 mg tablet</v>
      </c>
      <c r="F32" s="48">
        <v>536</v>
      </c>
      <c r="G32" s="49">
        <v>4253.37</v>
      </c>
      <c r="H32" s="48">
        <v>16679</v>
      </c>
      <c r="I32" s="49">
        <f t="shared" si="1"/>
        <v>7.9353917910447755</v>
      </c>
      <c r="J32" s="48">
        <f t="shared" si="2"/>
        <v>31</v>
      </c>
      <c r="K32" s="50">
        <f t="shared" si="3"/>
        <v>0.255</v>
      </c>
      <c r="L32" s="25">
        <v>4.0099999999999997E-2</v>
      </c>
      <c r="M32" s="22" t="s">
        <v>83</v>
      </c>
      <c r="N32" s="26">
        <f t="shared" si="4"/>
        <v>0.84274509803921571</v>
      </c>
      <c r="O32" s="25">
        <v>2.0400000000000001E-2</v>
      </c>
      <c r="P32" s="27" t="s">
        <v>83</v>
      </c>
    </row>
    <row r="33" spans="1:16" x14ac:dyDescent="0.35">
      <c r="A33" s="46" t="s">
        <v>33</v>
      </c>
      <c r="B33" s="47" t="s">
        <v>33</v>
      </c>
      <c r="C33" s="47" t="s">
        <v>5</v>
      </c>
      <c r="D33" s="47" t="s">
        <v>14</v>
      </c>
      <c r="E33" s="21" t="str">
        <f t="shared" si="0"/>
        <v>indomethacin 25 mg capsule</v>
      </c>
      <c r="F33" s="48">
        <v>6</v>
      </c>
      <c r="G33" s="49">
        <v>47.269999999999996</v>
      </c>
      <c r="H33" s="48">
        <v>243</v>
      </c>
      <c r="I33" s="49">
        <f t="shared" si="1"/>
        <v>7.878333333333333</v>
      </c>
      <c r="J33" s="48">
        <f t="shared" si="2"/>
        <v>41</v>
      </c>
      <c r="K33" s="50">
        <f t="shared" si="3"/>
        <v>0.19450000000000001</v>
      </c>
      <c r="L33" s="25">
        <v>3.2500000000000001E-2</v>
      </c>
      <c r="M33" s="22" t="s">
        <v>83</v>
      </c>
      <c r="N33" s="26">
        <f t="shared" si="4"/>
        <v>0.83290488431876608</v>
      </c>
      <c r="O33" s="25">
        <v>0.1173</v>
      </c>
      <c r="P33" s="27" t="s">
        <v>83</v>
      </c>
    </row>
    <row r="34" spans="1:16" x14ac:dyDescent="0.35">
      <c r="A34" s="46" t="s">
        <v>15</v>
      </c>
      <c r="B34" s="47" t="s">
        <v>15</v>
      </c>
      <c r="C34" s="47" t="s">
        <v>16</v>
      </c>
      <c r="D34" s="47" t="s">
        <v>17</v>
      </c>
      <c r="E34" s="21" t="str">
        <f t="shared" si="0"/>
        <v>diclofenac sodium 75 mg tablet, delayed release</v>
      </c>
      <c r="F34" s="48">
        <v>403</v>
      </c>
      <c r="G34" s="49">
        <v>2596.6200000000003</v>
      </c>
      <c r="H34" s="48">
        <v>7916</v>
      </c>
      <c r="I34" s="49">
        <f t="shared" si="1"/>
        <v>6.4432258064516139</v>
      </c>
      <c r="J34" s="48">
        <f t="shared" si="2"/>
        <v>20</v>
      </c>
      <c r="K34" s="50">
        <f t="shared" si="3"/>
        <v>0.32800000000000001</v>
      </c>
      <c r="L34" s="25">
        <v>0.14330000000000001</v>
      </c>
      <c r="M34" s="22" t="s">
        <v>83</v>
      </c>
      <c r="N34" s="26">
        <f t="shared" si="4"/>
        <v>0.56310975609756098</v>
      </c>
      <c r="O34" s="25">
        <v>0.109</v>
      </c>
      <c r="P34" s="27" t="s">
        <v>83</v>
      </c>
    </row>
    <row r="35" spans="1:16" x14ac:dyDescent="0.35">
      <c r="A35" s="46" t="s">
        <v>29</v>
      </c>
      <c r="B35" s="47" t="s">
        <v>29</v>
      </c>
      <c r="C35" s="47" t="s">
        <v>2</v>
      </c>
      <c r="D35" s="47" t="s">
        <v>32</v>
      </c>
      <c r="E35" s="21" t="str">
        <f t="shared" si="0"/>
        <v>ibuprofen 800 mg tablet</v>
      </c>
      <c r="F35" s="48">
        <v>16954</v>
      </c>
      <c r="G35" s="49">
        <v>102978.98999999999</v>
      </c>
      <c r="H35" s="48">
        <v>454241.4</v>
      </c>
      <c r="I35" s="49">
        <f t="shared" si="1"/>
        <v>6.0740232393535445</v>
      </c>
      <c r="J35" s="48">
        <f t="shared" si="2"/>
        <v>27</v>
      </c>
      <c r="K35" s="50">
        <f t="shared" si="3"/>
        <v>0.22670000000000001</v>
      </c>
      <c r="L35" s="25">
        <v>9.11E-2</v>
      </c>
      <c r="M35" s="22" t="s">
        <v>83</v>
      </c>
      <c r="N35" s="26">
        <f t="shared" si="4"/>
        <v>0.59814733127481245</v>
      </c>
      <c r="O35" s="25">
        <v>8.09E-2</v>
      </c>
      <c r="P35" s="27" t="s">
        <v>83</v>
      </c>
    </row>
    <row r="36" spans="1:16" x14ac:dyDescent="0.35">
      <c r="A36" s="46" t="s">
        <v>43</v>
      </c>
      <c r="B36" s="47" t="s">
        <v>43</v>
      </c>
      <c r="C36" s="47" t="s">
        <v>2</v>
      </c>
      <c r="D36" s="47" t="s">
        <v>45</v>
      </c>
      <c r="E36" s="21" t="str">
        <f t="shared" si="0"/>
        <v>meloxicam 15 mg tablet</v>
      </c>
      <c r="F36" s="48">
        <v>4726</v>
      </c>
      <c r="G36" s="49">
        <v>28079.170000000002</v>
      </c>
      <c r="H36" s="48">
        <v>46526</v>
      </c>
      <c r="I36" s="49">
        <f t="shared" si="1"/>
        <v>5.9414240372407958</v>
      </c>
      <c r="J36" s="48">
        <f t="shared" si="2"/>
        <v>10</v>
      </c>
      <c r="K36" s="50">
        <f t="shared" si="3"/>
        <v>0.60350000000000004</v>
      </c>
      <c r="L36" s="25">
        <v>6.7900000000000002E-2</v>
      </c>
      <c r="M36" s="22" t="s">
        <v>83</v>
      </c>
      <c r="N36" s="26">
        <f t="shared" si="4"/>
        <v>0.88748964374482198</v>
      </c>
      <c r="O36" s="25">
        <v>2.1899999999999999E-2</v>
      </c>
      <c r="P36" s="27" t="s">
        <v>83</v>
      </c>
    </row>
    <row r="37" spans="1:16" x14ac:dyDescent="0.35">
      <c r="A37" s="46" t="s">
        <v>29</v>
      </c>
      <c r="B37" s="47" t="s">
        <v>29</v>
      </c>
      <c r="C37" s="47" t="s">
        <v>2</v>
      </c>
      <c r="D37" s="47" t="s">
        <v>26</v>
      </c>
      <c r="E37" s="21" t="str">
        <f t="shared" si="0"/>
        <v>ibuprofen 600 mg tablet</v>
      </c>
      <c r="F37" s="48">
        <v>17141</v>
      </c>
      <c r="G37" s="49">
        <v>96305.180000000008</v>
      </c>
      <c r="H37" s="48">
        <v>432152</v>
      </c>
      <c r="I37" s="49">
        <f t="shared" si="1"/>
        <v>5.6184108278396829</v>
      </c>
      <c r="J37" s="48">
        <f t="shared" si="2"/>
        <v>25</v>
      </c>
      <c r="K37" s="50">
        <f t="shared" si="3"/>
        <v>0.22289999999999999</v>
      </c>
      <c r="L37" s="25">
        <v>6.8099999999999994E-2</v>
      </c>
      <c r="M37" s="22" t="s">
        <v>83</v>
      </c>
      <c r="N37" s="26">
        <f t="shared" si="4"/>
        <v>0.69448183041722744</v>
      </c>
      <c r="O37" s="25">
        <v>6.2899999999999998E-2</v>
      </c>
      <c r="P37" s="27" t="s">
        <v>83</v>
      </c>
    </row>
    <row r="38" spans="1:16" x14ac:dyDescent="0.35">
      <c r="A38" s="46" t="s">
        <v>49</v>
      </c>
      <c r="B38" s="47" t="s">
        <v>49</v>
      </c>
      <c r="C38" s="47" t="s">
        <v>2</v>
      </c>
      <c r="D38" s="47" t="s">
        <v>42</v>
      </c>
      <c r="E38" s="21" t="str">
        <f t="shared" si="0"/>
        <v>naproxen 250 mg tablet</v>
      </c>
      <c r="F38" s="48">
        <v>25</v>
      </c>
      <c r="G38" s="49">
        <v>111.14</v>
      </c>
      <c r="H38" s="48">
        <v>699</v>
      </c>
      <c r="I38" s="49">
        <f t="shared" si="1"/>
        <v>4.4455999999999998</v>
      </c>
      <c r="J38" s="48">
        <f t="shared" si="2"/>
        <v>28</v>
      </c>
      <c r="K38" s="50">
        <f t="shared" si="3"/>
        <v>0.159</v>
      </c>
      <c r="L38" s="25">
        <v>5.9299999999999999E-2</v>
      </c>
      <c r="M38" s="22" t="s">
        <v>83</v>
      </c>
      <c r="N38" s="26">
        <f t="shared" si="4"/>
        <v>0.62704402515723279</v>
      </c>
      <c r="O38" s="25">
        <v>5.1999999999999998E-2</v>
      </c>
      <c r="P38" s="27" t="s">
        <v>83</v>
      </c>
    </row>
    <row r="39" spans="1:16" x14ac:dyDescent="0.35">
      <c r="A39" s="46" t="s">
        <v>29</v>
      </c>
      <c r="B39" s="47" t="s">
        <v>29</v>
      </c>
      <c r="C39" s="47" t="s">
        <v>2</v>
      </c>
      <c r="D39" s="47" t="s">
        <v>8</v>
      </c>
      <c r="E39" s="21" t="str">
        <f t="shared" si="0"/>
        <v>ibuprofen 400 mg tablet</v>
      </c>
      <c r="F39" s="48">
        <v>1029</v>
      </c>
      <c r="G39" s="49">
        <v>4478.7699999999995</v>
      </c>
      <c r="H39" s="48">
        <v>29448</v>
      </c>
      <c r="I39" s="49">
        <f t="shared" si="1"/>
        <v>4.3525461613216709</v>
      </c>
      <c r="J39" s="48">
        <f t="shared" si="2"/>
        <v>29</v>
      </c>
      <c r="K39" s="50">
        <f t="shared" si="3"/>
        <v>0.15210000000000001</v>
      </c>
      <c r="L39" s="25">
        <v>4.7E-2</v>
      </c>
      <c r="M39" s="22" t="s">
        <v>83</v>
      </c>
      <c r="N39" s="26">
        <f t="shared" si="4"/>
        <v>0.69099276791584485</v>
      </c>
      <c r="O39" s="25">
        <v>5.45E-2</v>
      </c>
      <c r="P39" s="27" t="s">
        <v>83</v>
      </c>
    </row>
    <row r="40" spans="1:16" x14ac:dyDescent="0.35">
      <c r="A40" s="46" t="s">
        <v>29</v>
      </c>
      <c r="B40" s="47" t="s">
        <v>29</v>
      </c>
      <c r="C40" s="47" t="s">
        <v>2</v>
      </c>
      <c r="D40" s="47" t="s">
        <v>7</v>
      </c>
      <c r="E40" s="21" t="str">
        <f t="shared" si="0"/>
        <v>ibuprofen 200 mg tablet</v>
      </c>
      <c r="F40" s="48">
        <v>10434</v>
      </c>
      <c r="G40" s="49">
        <v>35667.020000000011</v>
      </c>
      <c r="H40" s="48">
        <v>366803</v>
      </c>
      <c r="I40" s="49">
        <f t="shared" si="1"/>
        <v>3.4183457926011127</v>
      </c>
      <c r="J40" s="48">
        <f t="shared" si="2"/>
        <v>35</v>
      </c>
      <c r="K40" s="50">
        <f t="shared" si="3"/>
        <v>9.7199999999999995E-2</v>
      </c>
      <c r="L40" s="25">
        <v>3.2599999999999997E-2</v>
      </c>
      <c r="M40" s="22" t="s">
        <v>83</v>
      </c>
      <c r="N40" s="26">
        <f t="shared" si="4"/>
        <v>0.6646090534979423</v>
      </c>
      <c r="O40" s="25">
        <v>3.3700000000000001E-2</v>
      </c>
      <c r="P40" s="27" t="s">
        <v>83</v>
      </c>
    </row>
    <row r="41" spans="1:16" x14ac:dyDescent="0.35">
      <c r="A41" s="46" t="s">
        <v>52</v>
      </c>
      <c r="B41" s="47" t="s">
        <v>52</v>
      </c>
      <c r="C41" s="47" t="s">
        <v>2</v>
      </c>
      <c r="D41" s="47" t="s">
        <v>53</v>
      </c>
      <c r="E41" s="21" t="str">
        <f t="shared" si="0"/>
        <v>naproxen sodium 220 mg tablet</v>
      </c>
      <c r="F41" s="48">
        <v>8000</v>
      </c>
      <c r="G41" s="49">
        <v>25499.480000000003</v>
      </c>
      <c r="H41" s="48">
        <v>174684</v>
      </c>
      <c r="I41" s="49">
        <f t="shared" si="1"/>
        <v>3.1874350000000002</v>
      </c>
      <c r="J41" s="48">
        <f t="shared" si="2"/>
        <v>22</v>
      </c>
      <c r="K41" s="50">
        <f t="shared" si="3"/>
        <v>0.14599999999999999</v>
      </c>
      <c r="L41" s="25">
        <v>5.6000000000000001E-2</v>
      </c>
      <c r="M41" s="22" t="s">
        <v>83</v>
      </c>
      <c r="N41" s="26">
        <f t="shared" si="4"/>
        <v>0.61643835616438358</v>
      </c>
      <c r="O41" s="25">
        <v>5.3900000000000003E-2</v>
      </c>
      <c r="P41" s="27" t="s">
        <v>83</v>
      </c>
    </row>
    <row r="42" spans="1:16" x14ac:dyDescent="0.35">
      <c r="A42" s="46" t="s">
        <v>29</v>
      </c>
      <c r="B42" s="47" t="s">
        <v>29</v>
      </c>
      <c r="C42" s="47" t="s">
        <v>5</v>
      </c>
      <c r="D42" s="47" t="s">
        <v>7</v>
      </c>
      <c r="E42" s="21" t="str">
        <f t="shared" si="0"/>
        <v>ibuprofen 200 mg capsule</v>
      </c>
      <c r="F42" s="48">
        <v>2</v>
      </c>
      <c r="G42" s="49">
        <v>3.73</v>
      </c>
      <c r="H42" s="48">
        <v>32</v>
      </c>
      <c r="I42" s="49">
        <f t="shared" si="1"/>
        <v>1.865</v>
      </c>
      <c r="J42" s="48">
        <f t="shared" si="2"/>
        <v>16</v>
      </c>
      <c r="K42" s="50">
        <f t="shared" si="3"/>
        <v>0.1166</v>
      </c>
      <c r="L42" s="25">
        <v>9.7900000000000001E-2</v>
      </c>
      <c r="M42" s="22" t="s">
        <v>83</v>
      </c>
      <c r="N42" s="26">
        <f t="shared" si="4"/>
        <v>0.160377358490566</v>
      </c>
      <c r="O42" s="25">
        <v>8.7999999999999995E-2</v>
      </c>
      <c r="P42" s="27" t="s">
        <v>83</v>
      </c>
    </row>
    <row r="43" spans="1:16" x14ac:dyDescent="0.35">
      <c r="A43" s="46" t="s">
        <v>49</v>
      </c>
      <c r="B43" s="47" t="s">
        <v>49</v>
      </c>
      <c r="C43" s="47" t="s">
        <v>3</v>
      </c>
      <c r="D43" s="47" t="s">
        <v>51</v>
      </c>
      <c r="E43" s="21" t="str">
        <f t="shared" si="0"/>
        <v>naproxen 375 mg tablet, enteric coated</v>
      </c>
      <c r="F43" s="48">
        <v>2394</v>
      </c>
      <c r="G43" s="49">
        <v>3235.0400000000004</v>
      </c>
      <c r="H43" s="48">
        <v>89181</v>
      </c>
      <c r="I43" s="49">
        <f t="shared" si="1"/>
        <v>1.3513116123642441</v>
      </c>
      <c r="J43" s="48">
        <f t="shared" si="2"/>
        <v>37</v>
      </c>
      <c r="K43" s="50">
        <f t="shared" si="3"/>
        <v>3.6299999999999999E-2</v>
      </c>
      <c r="L43" s="25">
        <v>0.17829999999999999</v>
      </c>
      <c r="M43" s="22" t="s">
        <v>83</v>
      </c>
      <c r="N43" s="26">
        <f t="shared" si="4"/>
        <v>-3.9118457300275478</v>
      </c>
      <c r="O43" s="25">
        <v>0.2787</v>
      </c>
      <c r="P43" s="27" t="s">
        <v>83</v>
      </c>
    </row>
    <row r="44" spans="1:16" x14ac:dyDescent="0.35">
      <c r="A44" s="54" t="s">
        <v>29</v>
      </c>
      <c r="B44" s="55" t="s">
        <v>29</v>
      </c>
      <c r="C44" s="55" t="s">
        <v>30</v>
      </c>
      <c r="D44" s="55" t="s">
        <v>31</v>
      </c>
      <c r="E44" s="38" t="str">
        <f t="shared" si="0"/>
        <v>ibuprofen 100 mg/5 ml suspension</v>
      </c>
      <c r="F44" s="56">
        <v>1</v>
      </c>
      <c r="G44" s="57">
        <v>0.82</v>
      </c>
      <c r="H44" s="56">
        <v>30</v>
      </c>
      <c r="I44" s="57">
        <f t="shared" si="1"/>
        <v>0.82</v>
      </c>
      <c r="J44" s="56">
        <f t="shared" si="2"/>
        <v>30</v>
      </c>
      <c r="K44" s="58">
        <f t="shared" si="3"/>
        <v>2.7300000000000001E-2</v>
      </c>
      <c r="L44" s="42">
        <v>7.3899999999999993E-2</v>
      </c>
      <c r="M44" s="39" t="s">
        <v>83</v>
      </c>
      <c r="N44" s="43">
        <f t="shared" si="4"/>
        <v>-1.7069597069597064</v>
      </c>
      <c r="O44" s="42">
        <v>5.3199999999999997E-2</v>
      </c>
      <c r="P44" s="44" t="s">
        <v>83</v>
      </c>
    </row>
  </sheetData>
  <sheetProtection sheet="1" objects="1" scenarios="1" selectLockedCells="1" sort="0" autoFilter="0"/>
  <sortState ref="A2:P44">
    <sortCondition descending="1" ref="I2:I44"/>
  </sortState>
  <printOptions horizontalCentered="1"/>
  <pageMargins left="0.25" right="0.25" top="0.75" bottom="0.75" header="0.3" footer="0.3"/>
  <pageSetup scale="37" fitToHeight="0" orientation="landscape" horizontalDpi="1200" verticalDpi="1200" r:id="rId1"/>
  <headerFooter>
    <oddHeader>&amp;C&amp;16Prescriber NSAID Utilization
DRAFT - For Discussion</oddHeader>
    <oddFooter>&amp;RPage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Layout" zoomScaleNormal="100" workbookViewId="0"/>
  </sheetViews>
  <sheetFormatPr defaultRowHeight="14.5" x14ac:dyDescent="0.35"/>
  <cols>
    <col min="1" max="1" width="26" style="63" bestFit="1" customWidth="1"/>
    <col min="2" max="2" width="58.26953125" style="63" customWidth="1"/>
    <col min="3" max="3" width="18" style="64" customWidth="1"/>
    <col min="4" max="4" width="16.6328125" style="64" customWidth="1"/>
    <col min="5" max="5" width="14.1796875" style="63" customWidth="1"/>
    <col min="6" max="16384" width="8.7265625" style="63"/>
  </cols>
  <sheetData>
    <row r="1" spans="1:5" ht="38" customHeight="1" x14ac:dyDescent="0.35">
      <c r="A1" s="67" t="s">
        <v>133</v>
      </c>
      <c r="B1" s="68" t="s">
        <v>134</v>
      </c>
      <c r="C1" s="68" t="s">
        <v>87</v>
      </c>
      <c r="D1" s="68" t="s">
        <v>88</v>
      </c>
      <c r="E1" s="69" t="s">
        <v>142</v>
      </c>
    </row>
    <row r="2" spans="1:5" x14ac:dyDescent="0.35">
      <c r="A2" s="70" t="s">
        <v>29</v>
      </c>
      <c r="B2" s="71" t="s">
        <v>129</v>
      </c>
      <c r="C2" s="72">
        <v>619</v>
      </c>
      <c r="D2" s="73">
        <v>30</v>
      </c>
      <c r="E2" s="74">
        <f t="shared" ref="E2:E23" si="0">ABS(D2-C2)</f>
        <v>589</v>
      </c>
    </row>
    <row r="3" spans="1:5" x14ac:dyDescent="0.35">
      <c r="A3" s="70" t="s">
        <v>29</v>
      </c>
      <c r="B3" s="71" t="s">
        <v>128</v>
      </c>
      <c r="C3" s="72">
        <v>273</v>
      </c>
      <c r="D3" s="73">
        <v>16</v>
      </c>
      <c r="E3" s="74">
        <f t="shared" si="0"/>
        <v>257</v>
      </c>
    </row>
    <row r="4" spans="1:5" x14ac:dyDescent="0.35">
      <c r="A4" s="70" t="s">
        <v>4</v>
      </c>
      <c r="B4" s="71" t="s">
        <v>94</v>
      </c>
      <c r="C4" s="73">
        <v>41</v>
      </c>
      <c r="D4" s="73">
        <v>90</v>
      </c>
      <c r="E4" s="74">
        <f t="shared" si="0"/>
        <v>49</v>
      </c>
    </row>
    <row r="5" spans="1:5" x14ac:dyDescent="0.35">
      <c r="A5" s="70" t="s">
        <v>37</v>
      </c>
      <c r="B5" s="71" t="s">
        <v>117</v>
      </c>
      <c r="C5" s="73">
        <v>60</v>
      </c>
      <c r="D5" s="73">
        <v>12</v>
      </c>
      <c r="E5" s="74">
        <f t="shared" si="0"/>
        <v>48</v>
      </c>
    </row>
    <row r="6" spans="1:5" x14ac:dyDescent="0.35">
      <c r="A6" s="70" t="s">
        <v>29</v>
      </c>
      <c r="B6" s="71" t="s">
        <v>124</v>
      </c>
      <c r="C6" s="73">
        <v>67</v>
      </c>
      <c r="D6" s="73">
        <v>27</v>
      </c>
      <c r="E6" s="74">
        <f t="shared" si="0"/>
        <v>40</v>
      </c>
    </row>
    <row r="7" spans="1:5" x14ac:dyDescent="0.35">
      <c r="A7" s="70" t="s">
        <v>15</v>
      </c>
      <c r="B7" s="71" t="s">
        <v>110</v>
      </c>
      <c r="C7" s="73">
        <v>57</v>
      </c>
      <c r="D7" s="73">
        <v>20</v>
      </c>
      <c r="E7" s="74">
        <f t="shared" si="0"/>
        <v>37</v>
      </c>
    </row>
    <row r="8" spans="1:5" x14ac:dyDescent="0.35">
      <c r="A8" s="70" t="s">
        <v>24</v>
      </c>
      <c r="B8" s="71" t="s">
        <v>102</v>
      </c>
      <c r="C8" s="73">
        <v>51</v>
      </c>
      <c r="D8" s="73">
        <v>14</v>
      </c>
      <c r="E8" s="74">
        <f t="shared" si="0"/>
        <v>37</v>
      </c>
    </row>
    <row r="9" spans="1:5" x14ac:dyDescent="0.35">
      <c r="A9" s="70" t="s">
        <v>52</v>
      </c>
      <c r="B9" s="71" t="s">
        <v>115</v>
      </c>
      <c r="C9" s="73">
        <v>59</v>
      </c>
      <c r="D9" s="73">
        <v>22</v>
      </c>
      <c r="E9" s="74">
        <f t="shared" si="0"/>
        <v>37</v>
      </c>
    </row>
    <row r="10" spans="1:5" x14ac:dyDescent="0.35">
      <c r="A10" s="70" t="s">
        <v>4</v>
      </c>
      <c r="B10" s="71" t="s">
        <v>107</v>
      </c>
      <c r="C10" s="73">
        <v>55</v>
      </c>
      <c r="D10" s="73">
        <v>20</v>
      </c>
      <c r="E10" s="74">
        <f t="shared" si="0"/>
        <v>35</v>
      </c>
    </row>
    <row r="11" spans="1:5" x14ac:dyDescent="0.35">
      <c r="A11" s="70" t="s">
        <v>24</v>
      </c>
      <c r="B11" s="71" t="s">
        <v>108</v>
      </c>
      <c r="C11" s="73">
        <v>55</v>
      </c>
      <c r="D11" s="73">
        <v>20</v>
      </c>
      <c r="E11" s="74">
        <f t="shared" si="0"/>
        <v>35</v>
      </c>
    </row>
    <row r="12" spans="1:5" x14ac:dyDescent="0.35">
      <c r="A12" s="70" t="s">
        <v>47</v>
      </c>
      <c r="B12" s="71" t="s">
        <v>101</v>
      </c>
      <c r="C12" s="73">
        <v>50</v>
      </c>
      <c r="D12" s="73">
        <v>15</v>
      </c>
      <c r="E12" s="74">
        <f t="shared" si="0"/>
        <v>35</v>
      </c>
    </row>
    <row r="13" spans="1:5" x14ac:dyDescent="0.35">
      <c r="A13" s="70" t="s">
        <v>52</v>
      </c>
      <c r="B13" s="71" t="s">
        <v>122</v>
      </c>
      <c r="C13" s="73">
        <v>65</v>
      </c>
      <c r="D13" s="73">
        <v>30</v>
      </c>
      <c r="E13" s="74">
        <f t="shared" si="0"/>
        <v>35</v>
      </c>
    </row>
    <row r="14" spans="1:5" x14ac:dyDescent="0.35">
      <c r="A14" s="70" t="s">
        <v>29</v>
      </c>
      <c r="B14" s="71" t="s">
        <v>114</v>
      </c>
      <c r="C14" s="73">
        <v>58</v>
      </c>
      <c r="D14" s="73">
        <v>25</v>
      </c>
      <c r="E14" s="74">
        <f t="shared" si="0"/>
        <v>33</v>
      </c>
    </row>
    <row r="15" spans="1:5" x14ac:dyDescent="0.35">
      <c r="A15" s="70" t="s">
        <v>29</v>
      </c>
      <c r="B15" s="71" t="s">
        <v>121</v>
      </c>
      <c r="C15" s="73">
        <v>62</v>
      </c>
      <c r="D15" s="73">
        <v>29</v>
      </c>
      <c r="E15" s="74">
        <f t="shared" si="0"/>
        <v>33</v>
      </c>
    </row>
    <row r="16" spans="1:5" x14ac:dyDescent="0.35">
      <c r="A16" s="70" t="s">
        <v>33</v>
      </c>
      <c r="B16" s="71" t="s">
        <v>104</v>
      </c>
      <c r="C16" s="73">
        <v>53</v>
      </c>
      <c r="D16" s="73">
        <v>21</v>
      </c>
      <c r="E16" s="74">
        <f t="shared" si="0"/>
        <v>32</v>
      </c>
    </row>
    <row r="17" spans="1:6" x14ac:dyDescent="0.35">
      <c r="A17" s="70" t="s">
        <v>29</v>
      </c>
      <c r="B17" s="71" t="s">
        <v>123</v>
      </c>
      <c r="C17" s="73">
        <v>66</v>
      </c>
      <c r="D17" s="73">
        <v>35</v>
      </c>
      <c r="E17" s="74">
        <f t="shared" si="0"/>
        <v>31</v>
      </c>
    </row>
    <row r="18" spans="1:6" x14ac:dyDescent="0.35">
      <c r="A18" s="70" t="s">
        <v>33</v>
      </c>
      <c r="B18" s="71" t="s">
        <v>126</v>
      </c>
      <c r="C18" s="73">
        <v>72</v>
      </c>
      <c r="D18" s="73">
        <v>41</v>
      </c>
      <c r="E18" s="74">
        <f t="shared" si="0"/>
        <v>31</v>
      </c>
    </row>
    <row r="19" spans="1:6" x14ac:dyDescent="0.35">
      <c r="A19" s="70" t="s">
        <v>56</v>
      </c>
      <c r="B19" s="71" t="s">
        <v>97</v>
      </c>
      <c r="C19" s="73">
        <v>44</v>
      </c>
      <c r="D19" s="73">
        <v>13</v>
      </c>
      <c r="E19" s="74">
        <f t="shared" si="0"/>
        <v>31</v>
      </c>
    </row>
    <row r="20" spans="1:6" x14ac:dyDescent="0.35">
      <c r="A20" s="70" t="s">
        <v>15</v>
      </c>
      <c r="B20" s="71" t="s">
        <v>93</v>
      </c>
      <c r="C20" s="73">
        <v>38</v>
      </c>
      <c r="D20" s="73">
        <v>9</v>
      </c>
      <c r="E20" s="74">
        <f t="shared" si="0"/>
        <v>29</v>
      </c>
    </row>
    <row r="21" spans="1:6" ht="29" x14ac:dyDescent="0.35">
      <c r="A21" s="70" t="s">
        <v>19</v>
      </c>
      <c r="B21" s="71" t="s">
        <v>109</v>
      </c>
      <c r="C21" s="73">
        <v>56</v>
      </c>
      <c r="D21" s="73">
        <v>30</v>
      </c>
      <c r="E21" s="74">
        <f t="shared" si="0"/>
        <v>26</v>
      </c>
    </row>
    <row r="22" spans="1:6" x14ac:dyDescent="0.35">
      <c r="A22" s="70" t="s">
        <v>47</v>
      </c>
      <c r="B22" s="71" t="s">
        <v>105</v>
      </c>
      <c r="C22" s="73">
        <v>54</v>
      </c>
      <c r="D22" s="73">
        <v>28</v>
      </c>
      <c r="E22" s="74">
        <f t="shared" si="0"/>
        <v>26</v>
      </c>
    </row>
    <row r="23" spans="1:6" x14ac:dyDescent="0.35">
      <c r="A23" s="75" t="s">
        <v>49</v>
      </c>
      <c r="B23" s="76" t="s">
        <v>106</v>
      </c>
      <c r="C23" s="77">
        <v>54</v>
      </c>
      <c r="D23" s="77">
        <v>28</v>
      </c>
      <c r="E23" s="78">
        <f t="shared" si="0"/>
        <v>26</v>
      </c>
    </row>
    <row r="24" spans="1:6" x14ac:dyDescent="0.35">
      <c r="A24" s="65"/>
      <c r="B24" s="65"/>
      <c r="C24" s="66"/>
      <c r="D24" s="66"/>
      <c r="E24" s="66"/>
      <c r="F24" s="65"/>
    </row>
    <row r="25" spans="1:6" ht="36.5" customHeight="1" x14ac:dyDescent="0.35">
      <c r="A25" s="67" t="s">
        <v>133</v>
      </c>
      <c r="B25" s="68" t="s">
        <v>134</v>
      </c>
      <c r="C25" s="68" t="s">
        <v>87</v>
      </c>
      <c r="D25" s="68" t="s">
        <v>88</v>
      </c>
      <c r="E25" s="69" t="s">
        <v>142</v>
      </c>
    </row>
    <row r="26" spans="1:6" x14ac:dyDescent="0.35">
      <c r="A26" s="70" t="s">
        <v>28</v>
      </c>
      <c r="B26" s="71" t="s">
        <v>120</v>
      </c>
      <c r="C26" s="73">
        <v>62</v>
      </c>
      <c r="D26" s="73">
        <v>40</v>
      </c>
      <c r="E26" s="74">
        <f t="shared" ref="E26:E46" si="1">ABS(D26-C26)</f>
        <v>22</v>
      </c>
    </row>
    <row r="27" spans="1:6" x14ac:dyDescent="0.35">
      <c r="A27" s="70" t="s">
        <v>43</v>
      </c>
      <c r="B27" s="71" t="s">
        <v>91</v>
      </c>
      <c r="C27" s="73">
        <v>31</v>
      </c>
      <c r="D27" s="73">
        <v>10</v>
      </c>
      <c r="E27" s="74">
        <f t="shared" si="1"/>
        <v>21</v>
      </c>
    </row>
    <row r="28" spans="1:6" ht="29" x14ac:dyDescent="0.35">
      <c r="A28" s="70" t="s">
        <v>19</v>
      </c>
      <c r="B28" s="71" t="s">
        <v>113</v>
      </c>
      <c r="C28" s="73">
        <v>58</v>
      </c>
      <c r="D28" s="73">
        <v>38</v>
      </c>
      <c r="E28" s="74">
        <f t="shared" si="1"/>
        <v>20</v>
      </c>
    </row>
    <row r="29" spans="1:6" x14ac:dyDescent="0.35">
      <c r="A29" s="70" t="s">
        <v>37</v>
      </c>
      <c r="B29" s="71" t="s">
        <v>118</v>
      </c>
      <c r="C29" s="73">
        <v>60</v>
      </c>
      <c r="D29" s="73">
        <v>40</v>
      </c>
      <c r="E29" s="74">
        <f t="shared" si="1"/>
        <v>20</v>
      </c>
    </row>
    <row r="30" spans="1:6" x14ac:dyDescent="0.35">
      <c r="A30" s="70" t="s">
        <v>49</v>
      </c>
      <c r="B30" s="71" t="s">
        <v>111</v>
      </c>
      <c r="C30" s="73">
        <v>57</v>
      </c>
      <c r="D30" s="73">
        <v>37</v>
      </c>
      <c r="E30" s="74">
        <f t="shared" si="1"/>
        <v>20</v>
      </c>
    </row>
    <row r="31" spans="1:6" x14ac:dyDescent="0.35">
      <c r="A31" s="70" t="s">
        <v>4</v>
      </c>
      <c r="B31" s="71" t="s">
        <v>130</v>
      </c>
      <c r="C31" s="73">
        <v>44</v>
      </c>
      <c r="D31" s="73">
        <v>25</v>
      </c>
      <c r="E31" s="74">
        <f t="shared" si="1"/>
        <v>19</v>
      </c>
    </row>
    <row r="32" spans="1:6" x14ac:dyDescent="0.35">
      <c r="A32" s="70" t="s">
        <v>24</v>
      </c>
      <c r="B32" s="71" t="s">
        <v>92</v>
      </c>
      <c r="C32" s="73">
        <v>33</v>
      </c>
      <c r="D32" s="73">
        <v>14</v>
      </c>
      <c r="E32" s="74">
        <f t="shared" si="1"/>
        <v>19</v>
      </c>
    </row>
    <row r="33" spans="1:5" x14ac:dyDescent="0.35">
      <c r="A33" s="70" t="s">
        <v>52</v>
      </c>
      <c r="B33" s="71" t="s">
        <v>112</v>
      </c>
      <c r="C33" s="73">
        <v>57</v>
      </c>
      <c r="D33" s="73">
        <v>38</v>
      </c>
      <c r="E33" s="74">
        <f t="shared" si="1"/>
        <v>19</v>
      </c>
    </row>
    <row r="34" spans="1:5" x14ac:dyDescent="0.35">
      <c r="A34" s="70" t="s">
        <v>58</v>
      </c>
      <c r="B34" s="71" t="s">
        <v>100</v>
      </c>
      <c r="C34" s="73">
        <v>48</v>
      </c>
      <c r="D34" s="73">
        <v>30</v>
      </c>
      <c r="E34" s="74">
        <f t="shared" si="1"/>
        <v>18</v>
      </c>
    </row>
    <row r="35" spans="1:5" x14ac:dyDescent="0.35">
      <c r="A35" s="70" t="s">
        <v>58</v>
      </c>
      <c r="B35" s="71" t="s">
        <v>127</v>
      </c>
      <c r="C35" s="73">
        <v>72</v>
      </c>
      <c r="D35" s="73">
        <v>56</v>
      </c>
      <c r="E35" s="74">
        <f t="shared" si="1"/>
        <v>16</v>
      </c>
    </row>
    <row r="36" spans="1:5" x14ac:dyDescent="0.35">
      <c r="A36" s="70" t="s">
        <v>33</v>
      </c>
      <c r="B36" s="71" t="s">
        <v>96</v>
      </c>
      <c r="C36" s="73">
        <v>44</v>
      </c>
      <c r="D36" s="73">
        <v>58</v>
      </c>
      <c r="E36" s="74">
        <f t="shared" si="1"/>
        <v>14</v>
      </c>
    </row>
    <row r="37" spans="1:5" x14ac:dyDescent="0.35">
      <c r="A37" s="70" t="s">
        <v>43</v>
      </c>
      <c r="B37" s="71" t="s">
        <v>98</v>
      </c>
      <c r="C37" s="73">
        <v>45</v>
      </c>
      <c r="D37" s="73">
        <v>31</v>
      </c>
      <c r="E37" s="74">
        <f t="shared" si="1"/>
        <v>14</v>
      </c>
    </row>
    <row r="38" spans="1:5" x14ac:dyDescent="0.35">
      <c r="A38" s="70" t="s">
        <v>4</v>
      </c>
      <c r="B38" s="71" t="s">
        <v>95</v>
      </c>
      <c r="C38" s="73">
        <v>43</v>
      </c>
      <c r="D38" s="73">
        <v>31</v>
      </c>
      <c r="E38" s="74">
        <f t="shared" si="1"/>
        <v>12</v>
      </c>
    </row>
    <row r="39" spans="1:5" x14ac:dyDescent="0.35">
      <c r="A39" s="70" t="s">
        <v>24</v>
      </c>
      <c r="B39" s="71" t="s">
        <v>125</v>
      </c>
      <c r="C39" s="73">
        <v>72</v>
      </c>
      <c r="D39" s="73">
        <v>60</v>
      </c>
      <c r="E39" s="74">
        <f t="shared" si="1"/>
        <v>12</v>
      </c>
    </row>
    <row r="40" spans="1:5" x14ac:dyDescent="0.35">
      <c r="A40" s="70" t="s">
        <v>15</v>
      </c>
      <c r="B40" s="71" t="s">
        <v>116</v>
      </c>
      <c r="C40" s="73">
        <v>60</v>
      </c>
      <c r="D40" s="73">
        <v>49</v>
      </c>
      <c r="E40" s="74">
        <f t="shared" si="1"/>
        <v>11</v>
      </c>
    </row>
    <row r="41" spans="1:5" x14ac:dyDescent="0.35">
      <c r="A41" s="70" t="s">
        <v>52</v>
      </c>
      <c r="B41" s="71" t="s">
        <v>99</v>
      </c>
      <c r="C41" s="73">
        <v>47</v>
      </c>
      <c r="D41" s="73">
        <v>57</v>
      </c>
      <c r="E41" s="74">
        <f t="shared" si="1"/>
        <v>10</v>
      </c>
    </row>
    <row r="42" spans="1:5" x14ac:dyDescent="0.35">
      <c r="A42" s="70" t="s">
        <v>24</v>
      </c>
      <c r="B42" s="71" t="s">
        <v>90</v>
      </c>
      <c r="C42" s="73">
        <v>22</v>
      </c>
      <c r="D42" s="73">
        <v>14</v>
      </c>
      <c r="E42" s="74">
        <f t="shared" si="1"/>
        <v>8</v>
      </c>
    </row>
    <row r="43" spans="1:5" x14ac:dyDescent="0.35">
      <c r="A43" s="70" t="s">
        <v>132</v>
      </c>
      <c r="B43" s="71" t="s">
        <v>131</v>
      </c>
      <c r="C43" s="73">
        <v>79</v>
      </c>
      <c r="D43" s="73">
        <v>71</v>
      </c>
      <c r="E43" s="74">
        <f t="shared" si="1"/>
        <v>8</v>
      </c>
    </row>
    <row r="44" spans="1:5" x14ac:dyDescent="0.35">
      <c r="A44" s="70" t="s">
        <v>49</v>
      </c>
      <c r="B44" s="71" t="s">
        <v>103</v>
      </c>
      <c r="C44" s="73">
        <v>51</v>
      </c>
      <c r="D44" s="73">
        <v>43</v>
      </c>
      <c r="E44" s="74">
        <f t="shared" si="1"/>
        <v>8</v>
      </c>
    </row>
    <row r="45" spans="1:5" x14ac:dyDescent="0.35">
      <c r="A45" s="70" t="s">
        <v>52</v>
      </c>
      <c r="B45" s="71" t="s">
        <v>119</v>
      </c>
      <c r="C45" s="73">
        <v>60</v>
      </c>
      <c r="D45" s="73">
        <v>52</v>
      </c>
      <c r="E45" s="74">
        <f t="shared" si="1"/>
        <v>8</v>
      </c>
    </row>
    <row r="46" spans="1:5" x14ac:dyDescent="0.35">
      <c r="A46" s="75" t="s">
        <v>38</v>
      </c>
      <c r="B46" s="76" t="s">
        <v>89</v>
      </c>
      <c r="C46" s="77">
        <v>16</v>
      </c>
      <c r="D46" s="77">
        <v>10</v>
      </c>
      <c r="E46" s="78">
        <f t="shared" si="1"/>
        <v>6</v>
      </c>
    </row>
  </sheetData>
  <sheetProtection sheet="1" objects="1" scenarios="1" selectLockedCells="1" sort="0" autoFilter="0"/>
  <sortState ref="A2:E46">
    <sortCondition descending="1" ref="E2:E46"/>
  </sortState>
  <printOptions horizontalCentered="1"/>
  <pageMargins left="0.25" right="0.25" top="0.75" bottom="0.75" header="0.3" footer="0.3"/>
  <pageSetup orientation="landscape" horizontalDpi="1200" verticalDpi="1200" r:id="rId1"/>
  <headerFooter>
    <oddHeader>&amp;CAverage Units Compare
DRAFT - For Discussion</oddHeader>
    <oddFooter>&amp;RPage &amp;P of &amp;N</oddFooter>
  </headerFooter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view="pageLayout" zoomScaleNormal="100" workbookViewId="0"/>
  </sheetViews>
  <sheetFormatPr defaultRowHeight="14.5" x14ac:dyDescent="0.35"/>
  <cols>
    <col min="1" max="1" width="55.1796875" style="63" bestFit="1" customWidth="1"/>
    <col min="2" max="2" width="14.36328125" style="64" customWidth="1"/>
    <col min="3" max="3" width="20" style="64" customWidth="1"/>
    <col min="4" max="4" width="21.26953125" style="64" customWidth="1"/>
    <col min="5" max="5" width="18.81640625" style="64" customWidth="1"/>
    <col min="6" max="6" width="19" style="63" customWidth="1"/>
    <col min="7" max="16384" width="8.7265625" style="63"/>
  </cols>
  <sheetData>
    <row r="1" spans="1:6" ht="42.5" customHeight="1" x14ac:dyDescent="0.35">
      <c r="A1" s="79" t="s">
        <v>135</v>
      </c>
      <c r="B1" s="80" t="s">
        <v>86</v>
      </c>
      <c r="C1" s="80" t="s">
        <v>84</v>
      </c>
      <c r="D1" s="80" t="s">
        <v>222</v>
      </c>
      <c r="E1" s="80" t="s">
        <v>221</v>
      </c>
      <c r="F1" s="81" t="s">
        <v>223</v>
      </c>
    </row>
    <row r="2" spans="1:6" x14ac:dyDescent="0.35">
      <c r="A2" s="70" t="s">
        <v>181</v>
      </c>
      <c r="B2" s="73">
        <v>57</v>
      </c>
      <c r="C2" s="73">
        <v>29</v>
      </c>
      <c r="D2" s="73">
        <f t="shared" ref="D2:D33" si="0">ROUNDUP(B2/C2,0)</f>
        <v>2</v>
      </c>
      <c r="E2" s="73">
        <v>3</v>
      </c>
      <c r="F2" s="74">
        <f t="shared" ref="F2:F33" si="1">D2-E2</f>
        <v>-1</v>
      </c>
    </row>
    <row r="3" spans="1:6" x14ac:dyDescent="0.35">
      <c r="A3" s="70" t="s">
        <v>149</v>
      </c>
      <c r="B3" s="73">
        <v>90</v>
      </c>
      <c r="C3" s="73">
        <v>28</v>
      </c>
      <c r="D3" s="73">
        <f t="shared" si="0"/>
        <v>4</v>
      </c>
      <c r="E3" s="73">
        <v>3</v>
      </c>
      <c r="F3" s="74">
        <f t="shared" si="1"/>
        <v>1</v>
      </c>
    </row>
    <row r="4" spans="1:6" x14ac:dyDescent="0.35">
      <c r="A4" s="70" t="s">
        <v>145</v>
      </c>
      <c r="B4" s="73">
        <v>441</v>
      </c>
      <c r="C4" s="73">
        <v>31</v>
      </c>
      <c r="D4" s="73">
        <f t="shared" si="0"/>
        <v>15</v>
      </c>
      <c r="E4" s="73">
        <v>2</v>
      </c>
      <c r="F4" s="74">
        <f t="shared" si="1"/>
        <v>13</v>
      </c>
    </row>
    <row r="5" spans="1:6" x14ac:dyDescent="0.35">
      <c r="A5" s="70" t="s">
        <v>203</v>
      </c>
      <c r="B5" s="73">
        <v>44</v>
      </c>
      <c r="C5" s="73">
        <v>33</v>
      </c>
      <c r="D5" s="73">
        <f t="shared" si="0"/>
        <v>2</v>
      </c>
      <c r="E5" s="73">
        <v>2</v>
      </c>
      <c r="F5" s="74">
        <f t="shared" si="1"/>
        <v>0</v>
      </c>
    </row>
    <row r="6" spans="1:6" x14ac:dyDescent="0.35">
      <c r="A6" s="70" t="s">
        <v>184</v>
      </c>
      <c r="B6" s="73">
        <v>55</v>
      </c>
      <c r="C6" s="73">
        <v>30</v>
      </c>
      <c r="D6" s="73">
        <f t="shared" si="0"/>
        <v>2</v>
      </c>
      <c r="E6" s="73">
        <v>2</v>
      </c>
      <c r="F6" s="74">
        <f t="shared" si="1"/>
        <v>0</v>
      </c>
    </row>
    <row r="7" spans="1:6" x14ac:dyDescent="0.35">
      <c r="A7" s="70" t="s">
        <v>204</v>
      </c>
      <c r="B7" s="73">
        <v>43</v>
      </c>
      <c r="C7" s="73">
        <v>31</v>
      </c>
      <c r="D7" s="73">
        <f t="shared" si="0"/>
        <v>2</v>
      </c>
      <c r="E7" s="73">
        <v>2</v>
      </c>
      <c r="F7" s="74">
        <f t="shared" si="1"/>
        <v>0</v>
      </c>
    </row>
    <row r="8" spans="1:6" x14ac:dyDescent="0.35">
      <c r="A8" s="70" t="s">
        <v>205</v>
      </c>
      <c r="B8" s="73">
        <v>41</v>
      </c>
      <c r="C8" s="73">
        <v>33</v>
      </c>
      <c r="D8" s="73">
        <f t="shared" si="0"/>
        <v>2</v>
      </c>
      <c r="E8" s="73">
        <v>1</v>
      </c>
      <c r="F8" s="74">
        <f t="shared" si="1"/>
        <v>1</v>
      </c>
    </row>
    <row r="9" spans="1:6" x14ac:dyDescent="0.35">
      <c r="A9" s="70" t="s">
        <v>162</v>
      </c>
      <c r="B9" s="73">
        <v>67</v>
      </c>
      <c r="C9" s="73">
        <v>32</v>
      </c>
      <c r="D9" s="73">
        <f t="shared" si="0"/>
        <v>3</v>
      </c>
      <c r="E9" s="73">
        <v>4</v>
      </c>
      <c r="F9" s="74">
        <f t="shared" si="1"/>
        <v>-1</v>
      </c>
    </row>
    <row r="10" spans="1:6" x14ac:dyDescent="0.35">
      <c r="A10" s="70" t="s">
        <v>193</v>
      </c>
      <c r="B10" s="73">
        <v>49</v>
      </c>
      <c r="C10" s="73">
        <v>22</v>
      </c>
      <c r="D10" s="73">
        <f t="shared" si="0"/>
        <v>3</v>
      </c>
      <c r="E10" s="73">
        <v>3</v>
      </c>
      <c r="F10" s="74">
        <f t="shared" si="1"/>
        <v>0</v>
      </c>
    </row>
    <row r="11" spans="1:6" x14ac:dyDescent="0.35">
      <c r="A11" s="70" t="s">
        <v>207</v>
      </c>
      <c r="B11" s="73">
        <v>38</v>
      </c>
      <c r="C11" s="73">
        <v>31</v>
      </c>
      <c r="D11" s="73">
        <f t="shared" si="0"/>
        <v>2</v>
      </c>
      <c r="E11" s="73">
        <v>1</v>
      </c>
      <c r="F11" s="74">
        <f t="shared" si="1"/>
        <v>1</v>
      </c>
    </row>
    <row r="12" spans="1:6" x14ac:dyDescent="0.35">
      <c r="A12" s="70" t="s">
        <v>194</v>
      </c>
      <c r="B12" s="73">
        <v>49</v>
      </c>
      <c r="C12" s="73">
        <v>26</v>
      </c>
      <c r="D12" s="73">
        <f t="shared" si="0"/>
        <v>2</v>
      </c>
      <c r="E12" s="73">
        <v>4</v>
      </c>
      <c r="F12" s="74">
        <f t="shared" si="1"/>
        <v>-2</v>
      </c>
    </row>
    <row r="13" spans="1:6" x14ac:dyDescent="0.35">
      <c r="A13" s="70" t="s">
        <v>168</v>
      </c>
      <c r="B13" s="73">
        <v>60</v>
      </c>
      <c r="C13" s="73">
        <v>28</v>
      </c>
      <c r="D13" s="73">
        <f t="shared" si="0"/>
        <v>3</v>
      </c>
      <c r="E13" s="73">
        <v>3</v>
      </c>
      <c r="F13" s="74">
        <f t="shared" si="1"/>
        <v>0</v>
      </c>
    </row>
    <row r="14" spans="1:6" x14ac:dyDescent="0.35">
      <c r="A14" s="70" t="s">
        <v>179</v>
      </c>
      <c r="B14" s="73">
        <v>57</v>
      </c>
      <c r="C14" s="73">
        <v>29</v>
      </c>
      <c r="D14" s="73">
        <f t="shared" si="0"/>
        <v>2</v>
      </c>
      <c r="E14" s="73">
        <v>2</v>
      </c>
      <c r="F14" s="74">
        <f t="shared" si="1"/>
        <v>0</v>
      </c>
    </row>
    <row r="15" spans="1:6" ht="29" x14ac:dyDescent="0.35">
      <c r="A15" s="70" t="s">
        <v>182</v>
      </c>
      <c r="B15" s="73">
        <v>56</v>
      </c>
      <c r="C15" s="73">
        <v>27</v>
      </c>
      <c r="D15" s="73">
        <f t="shared" si="0"/>
        <v>3</v>
      </c>
      <c r="E15" s="73">
        <v>3</v>
      </c>
      <c r="F15" s="74">
        <f t="shared" si="1"/>
        <v>0</v>
      </c>
    </row>
    <row r="16" spans="1:6" ht="29" x14ac:dyDescent="0.35">
      <c r="A16" s="70" t="s">
        <v>177</v>
      </c>
      <c r="B16" s="73">
        <v>58</v>
      </c>
      <c r="C16" s="73">
        <v>30</v>
      </c>
      <c r="D16" s="73">
        <f t="shared" si="0"/>
        <v>2</v>
      </c>
      <c r="E16" s="73">
        <v>3</v>
      </c>
      <c r="F16" s="74">
        <f t="shared" si="1"/>
        <v>-1</v>
      </c>
    </row>
    <row r="17" spans="1:6" x14ac:dyDescent="0.35">
      <c r="A17" s="70" t="s">
        <v>158</v>
      </c>
      <c r="B17" s="73">
        <v>72</v>
      </c>
      <c r="C17" s="73">
        <v>32</v>
      </c>
      <c r="D17" s="73">
        <f t="shared" si="0"/>
        <v>3</v>
      </c>
      <c r="E17" s="73">
        <v>3</v>
      </c>
      <c r="F17" s="74">
        <f t="shared" si="1"/>
        <v>0</v>
      </c>
    </row>
    <row r="18" spans="1:6" x14ac:dyDescent="0.35">
      <c r="A18" s="70" t="s">
        <v>185</v>
      </c>
      <c r="B18" s="73">
        <v>55</v>
      </c>
      <c r="C18" s="73">
        <v>28</v>
      </c>
      <c r="D18" s="73">
        <f t="shared" si="0"/>
        <v>2</v>
      </c>
      <c r="E18" s="73">
        <v>3</v>
      </c>
      <c r="F18" s="74">
        <f t="shared" si="1"/>
        <v>-1</v>
      </c>
    </row>
    <row r="19" spans="1:6" x14ac:dyDescent="0.35">
      <c r="A19" s="70" t="s">
        <v>191</v>
      </c>
      <c r="B19" s="73">
        <v>51</v>
      </c>
      <c r="C19" s="73">
        <v>24</v>
      </c>
      <c r="D19" s="73">
        <f t="shared" si="0"/>
        <v>3</v>
      </c>
      <c r="E19" s="73">
        <v>2</v>
      </c>
      <c r="F19" s="74">
        <f t="shared" si="1"/>
        <v>1</v>
      </c>
    </row>
    <row r="20" spans="1:6" x14ac:dyDescent="0.35">
      <c r="A20" s="70" t="s">
        <v>188</v>
      </c>
      <c r="B20" s="73">
        <v>54</v>
      </c>
      <c r="C20" s="73">
        <v>36</v>
      </c>
      <c r="D20" s="73">
        <f t="shared" si="0"/>
        <v>2</v>
      </c>
      <c r="E20" s="73">
        <v>1</v>
      </c>
      <c r="F20" s="74">
        <f t="shared" si="1"/>
        <v>1</v>
      </c>
    </row>
    <row r="21" spans="1:6" x14ac:dyDescent="0.35">
      <c r="A21" s="70" t="s">
        <v>209</v>
      </c>
      <c r="B21" s="73">
        <v>33</v>
      </c>
      <c r="C21" s="73">
        <v>18</v>
      </c>
      <c r="D21" s="73">
        <f t="shared" si="0"/>
        <v>2</v>
      </c>
      <c r="E21" s="73">
        <v>2</v>
      </c>
      <c r="F21" s="74">
        <f t="shared" si="1"/>
        <v>0</v>
      </c>
    </row>
    <row r="22" spans="1:6" x14ac:dyDescent="0.35">
      <c r="A22" s="70" t="s">
        <v>216</v>
      </c>
      <c r="B22" s="73">
        <v>22</v>
      </c>
      <c r="C22" s="73">
        <v>17</v>
      </c>
      <c r="D22" s="73">
        <f t="shared" si="0"/>
        <v>2</v>
      </c>
      <c r="E22" s="73">
        <v>1</v>
      </c>
      <c r="F22" s="74">
        <f t="shared" si="1"/>
        <v>1</v>
      </c>
    </row>
    <row r="23" spans="1:6" x14ac:dyDescent="0.35">
      <c r="A23" s="70" t="s">
        <v>214</v>
      </c>
      <c r="B23" s="73">
        <v>26</v>
      </c>
      <c r="C23" s="73">
        <v>26</v>
      </c>
      <c r="D23" s="73">
        <f t="shared" si="0"/>
        <v>1</v>
      </c>
      <c r="E23" s="73">
        <v>1</v>
      </c>
      <c r="F23" s="74">
        <f t="shared" si="1"/>
        <v>0</v>
      </c>
    </row>
    <row r="24" spans="1:6" x14ac:dyDescent="0.35">
      <c r="A24" s="70" t="s">
        <v>199</v>
      </c>
      <c r="B24" s="73">
        <v>45</v>
      </c>
      <c r="C24" s="73">
        <v>45</v>
      </c>
      <c r="D24" s="73">
        <f t="shared" si="0"/>
        <v>1</v>
      </c>
      <c r="E24" s="73">
        <v>1</v>
      </c>
      <c r="F24" s="74">
        <f t="shared" si="1"/>
        <v>0</v>
      </c>
    </row>
    <row r="25" spans="1:6" x14ac:dyDescent="0.35">
      <c r="A25" s="70" t="s">
        <v>155</v>
      </c>
      <c r="B25" s="73">
        <v>77</v>
      </c>
      <c r="C25" s="73">
        <v>30</v>
      </c>
      <c r="D25" s="73">
        <f t="shared" si="0"/>
        <v>3</v>
      </c>
      <c r="E25" s="73">
        <v>6</v>
      </c>
      <c r="F25" s="74">
        <f t="shared" si="1"/>
        <v>-3</v>
      </c>
    </row>
    <row r="26" spans="1:6" x14ac:dyDescent="0.35">
      <c r="A26" s="70" t="s">
        <v>159</v>
      </c>
      <c r="B26" s="73">
        <v>72</v>
      </c>
      <c r="C26" s="73">
        <v>30</v>
      </c>
      <c r="D26" s="73">
        <f t="shared" si="0"/>
        <v>3</v>
      </c>
      <c r="E26" s="73">
        <v>3</v>
      </c>
      <c r="F26" s="74">
        <f t="shared" si="1"/>
        <v>0</v>
      </c>
    </row>
    <row r="27" spans="1:6" x14ac:dyDescent="0.35">
      <c r="A27" s="70" t="s">
        <v>160</v>
      </c>
      <c r="B27" s="73">
        <v>70</v>
      </c>
      <c r="C27" s="73">
        <v>30</v>
      </c>
      <c r="D27" s="73">
        <f t="shared" si="0"/>
        <v>3</v>
      </c>
      <c r="E27" s="73">
        <v>3</v>
      </c>
      <c r="F27" s="74">
        <f t="shared" si="1"/>
        <v>0</v>
      </c>
    </row>
    <row r="28" spans="1:6" x14ac:dyDescent="0.35">
      <c r="A28" s="70" t="s">
        <v>167</v>
      </c>
      <c r="B28" s="73">
        <v>62</v>
      </c>
      <c r="C28" s="73">
        <v>30</v>
      </c>
      <c r="D28" s="73">
        <f t="shared" si="0"/>
        <v>3</v>
      </c>
      <c r="E28" s="73">
        <v>3</v>
      </c>
      <c r="F28" s="74">
        <f t="shared" si="1"/>
        <v>0</v>
      </c>
    </row>
    <row r="29" spans="1:6" x14ac:dyDescent="0.35">
      <c r="A29" s="70" t="s">
        <v>148</v>
      </c>
      <c r="B29" s="73">
        <v>124</v>
      </c>
      <c r="C29" s="73">
        <v>15</v>
      </c>
      <c r="D29" s="73">
        <f t="shared" si="0"/>
        <v>9</v>
      </c>
      <c r="E29" s="73">
        <v>24</v>
      </c>
      <c r="F29" s="74">
        <f t="shared" si="1"/>
        <v>-15</v>
      </c>
    </row>
    <row r="30" spans="1:6" x14ac:dyDescent="0.35">
      <c r="A30" s="70" t="s">
        <v>144</v>
      </c>
      <c r="B30" s="73">
        <v>619</v>
      </c>
      <c r="C30" s="73">
        <v>7</v>
      </c>
      <c r="D30" s="73">
        <f t="shared" si="0"/>
        <v>89</v>
      </c>
      <c r="E30" s="73">
        <v>120</v>
      </c>
      <c r="F30" s="74">
        <f t="shared" si="1"/>
        <v>-31</v>
      </c>
    </row>
    <row r="31" spans="1:6" x14ac:dyDescent="0.35">
      <c r="A31" s="70" t="s">
        <v>146</v>
      </c>
      <c r="B31" s="73">
        <v>273</v>
      </c>
      <c r="C31" s="73">
        <v>21</v>
      </c>
      <c r="D31" s="73">
        <f t="shared" si="0"/>
        <v>13</v>
      </c>
      <c r="E31" s="73">
        <v>12</v>
      </c>
      <c r="F31" s="74">
        <f t="shared" si="1"/>
        <v>1</v>
      </c>
    </row>
    <row r="32" spans="1:6" x14ac:dyDescent="0.35">
      <c r="A32" s="70" t="s">
        <v>163</v>
      </c>
      <c r="B32" s="73">
        <v>66</v>
      </c>
      <c r="C32" s="73">
        <v>15</v>
      </c>
      <c r="D32" s="73">
        <f t="shared" si="0"/>
        <v>5</v>
      </c>
      <c r="E32" s="73">
        <v>12</v>
      </c>
      <c r="F32" s="74">
        <f t="shared" si="1"/>
        <v>-7</v>
      </c>
    </row>
    <row r="33" spans="1:6" x14ac:dyDescent="0.35">
      <c r="A33" s="70" t="s">
        <v>166</v>
      </c>
      <c r="B33" s="73">
        <v>62</v>
      </c>
      <c r="C33" s="73">
        <v>21</v>
      </c>
      <c r="D33" s="73">
        <f t="shared" si="0"/>
        <v>3</v>
      </c>
      <c r="E33" s="73">
        <v>6</v>
      </c>
      <c r="F33" s="74">
        <f t="shared" si="1"/>
        <v>-3</v>
      </c>
    </row>
    <row r="34" spans="1:6" x14ac:dyDescent="0.35">
      <c r="A34" s="70" t="s">
        <v>176</v>
      </c>
      <c r="B34" s="73">
        <v>58</v>
      </c>
      <c r="C34" s="73">
        <v>21</v>
      </c>
      <c r="D34" s="73">
        <f t="shared" ref="D34:D65" si="2">ROUNDUP(B34/C34,0)</f>
        <v>3</v>
      </c>
      <c r="E34" s="73">
        <v>3</v>
      </c>
      <c r="F34" s="74">
        <f t="shared" ref="F34:F65" si="3">D34-E34</f>
        <v>0</v>
      </c>
    </row>
    <row r="35" spans="1:6" x14ac:dyDescent="0.35">
      <c r="A35" s="70" t="s">
        <v>161</v>
      </c>
      <c r="B35" s="73">
        <v>67</v>
      </c>
      <c r="C35" s="73">
        <v>24</v>
      </c>
      <c r="D35" s="73">
        <f t="shared" si="2"/>
        <v>3</v>
      </c>
      <c r="E35" s="73">
        <v>3</v>
      </c>
      <c r="F35" s="74">
        <f t="shared" si="3"/>
        <v>0</v>
      </c>
    </row>
    <row r="36" spans="1:6" x14ac:dyDescent="0.35">
      <c r="A36" s="70" t="s">
        <v>156</v>
      </c>
      <c r="B36" s="73">
        <v>72</v>
      </c>
      <c r="C36" s="73">
        <v>24</v>
      </c>
      <c r="D36" s="73">
        <f t="shared" si="2"/>
        <v>3</v>
      </c>
      <c r="E36" s="73">
        <v>6</v>
      </c>
      <c r="F36" s="74">
        <f t="shared" si="3"/>
        <v>-3</v>
      </c>
    </row>
    <row r="37" spans="1:6" x14ac:dyDescent="0.35">
      <c r="A37" s="70" t="s">
        <v>147</v>
      </c>
      <c r="B37" s="73">
        <v>237</v>
      </c>
      <c r="C37" s="73">
        <v>11</v>
      </c>
      <c r="D37" s="73">
        <f t="shared" si="2"/>
        <v>22</v>
      </c>
      <c r="E37" s="73">
        <v>30</v>
      </c>
      <c r="F37" s="74">
        <f t="shared" si="3"/>
        <v>-8</v>
      </c>
    </row>
    <row r="38" spans="1:6" x14ac:dyDescent="0.35">
      <c r="A38" s="70" t="s">
        <v>189</v>
      </c>
      <c r="B38" s="73">
        <v>53</v>
      </c>
      <c r="C38" s="73">
        <v>22</v>
      </c>
      <c r="D38" s="73">
        <f t="shared" si="2"/>
        <v>3</v>
      </c>
      <c r="E38" s="73">
        <v>3</v>
      </c>
      <c r="F38" s="74">
        <f t="shared" si="3"/>
        <v>0</v>
      </c>
    </row>
    <row r="39" spans="1:6" x14ac:dyDescent="0.35">
      <c r="A39" s="70" t="s">
        <v>201</v>
      </c>
      <c r="B39" s="73">
        <v>44</v>
      </c>
      <c r="C39" s="73">
        <v>24</v>
      </c>
      <c r="D39" s="73">
        <f t="shared" si="2"/>
        <v>2</v>
      </c>
      <c r="E39" s="73">
        <v>2</v>
      </c>
      <c r="F39" s="74">
        <f t="shared" si="3"/>
        <v>0</v>
      </c>
    </row>
    <row r="40" spans="1:6" x14ac:dyDescent="0.35">
      <c r="A40" s="70" t="s">
        <v>213</v>
      </c>
      <c r="B40" s="73">
        <v>30</v>
      </c>
      <c r="C40" s="73">
        <v>26</v>
      </c>
      <c r="D40" s="73">
        <f t="shared" si="2"/>
        <v>2</v>
      </c>
      <c r="E40" s="73">
        <v>1</v>
      </c>
      <c r="F40" s="74">
        <f t="shared" si="3"/>
        <v>1</v>
      </c>
    </row>
    <row r="41" spans="1:6" x14ac:dyDescent="0.35">
      <c r="A41" s="70" t="s">
        <v>150</v>
      </c>
      <c r="B41" s="73">
        <v>88</v>
      </c>
      <c r="C41" s="73">
        <v>26</v>
      </c>
      <c r="D41" s="73">
        <f t="shared" si="2"/>
        <v>4</v>
      </c>
      <c r="E41" s="73">
        <v>8</v>
      </c>
      <c r="F41" s="74">
        <f t="shared" si="3"/>
        <v>-4</v>
      </c>
    </row>
    <row r="42" spans="1:6" x14ac:dyDescent="0.35">
      <c r="A42" s="70" t="s">
        <v>169</v>
      </c>
      <c r="B42" s="73">
        <v>60</v>
      </c>
      <c r="C42" s="73">
        <v>25</v>
      </c>
      <c r="D42" s="73">
        <f t="shared" si="2"/>
        <v>3</v>
      </c>
      <c r="E42" s="73">
        <v>4</v>
      </c>
      <c r="F42" s="74">
        <f t="shared" si="3"/>
        <v>-1</v>
      </c>
    </row>
    <row r="43" spans="1:6" x14ac:dyDescent="0.35">
      <c r="A43" s="70" t="s">
        <v>173</v>
      </c>
      <c r="B43" s="73">
        <v>60</v>
      </c>
      <c r="C43" s="73">
        <v>30</v>
      </c>
      <c r="D43" s="73">
        <f t="shared" si="2"/>
        <v>2</v>
      </c>
      <c r="E43" s="73">
        <v>3</v>
      </c>
      <c r="F43" s="74">
        <f t="shared" si="3"/>
        <v>-1</v>
      </c>
    </row>
    <row r="44" spans="1:6" x14ac:dyDescent="0.35">
      <c r="A44" s="70" t="s">
        <v>217</v>
      </c>
      <c r="B44" s="73">
        <v>16</v>
      </c>
      <c r="C44" s="73">
        <v>6</v>
      </c>
      <c r="D44" s="73">
        <f t="shared" si="2"/>
        <v>3</v>
      </c>
      <c r="E44" s="73">
        <v>4</v>
      </c>
      <c r="F44" s="74">
        <f t="shared" si="3"/>
        <v>-1</v>
      </c>
    </row>
    <row r="45" spans="1:6" x14ac:dyDescent="0.35">
      <c r="A45" s="70" t="s">
        <v>215</v>
      </c>
      <c r="B45" s="73">
        <v>24</v>
      </c>
      <c r="C45" s="73">
        <v>6</v>
      </c>
      <c r="D45" s="73">
        <f t="shared" si="2"/>
        <v>4</v>
      </c>
      <c r="E45" s="73">
        <v>6</v>
      </c>
      <c r="F45" s="74">
        <f t="shared" si="3"/>
        <v>-2</v>
      </c>
    </row>
    <row r="46" spans="1:6" x14ac:dyDescent="0.35">
      <c r="A46" s="70" t="s">
        <v>212</v>
      </c>
      <c r="B46" s="73">
        <v>30</v>
      </c>
      <c r="C46" s="73">
        <v>10</v>
      </c>
      <c r="D46" s="73">
        <f t="shared" si="2"/>
        <v>3</v>
      </c>
      <c r="E46" s="73">
        <v>4</v>
      </c>
      <c r="F46" s="74">
        <f t="shared" si="3"/>
        <v>-1</v>
      </c>
    </row>
    <row r="47" spans="1:6" x14ac:dyDescent="0.35">
      <c r="A47" s="70" t="s">
        <v>211</v>
      </c>
      <c r="B47" s="73">
        <v>31</v>
      </c>
      <c r="C47" s="73">
        <v>30</v>
      </c>
      <c r="D47" s="73">
        <f t="shared" si="2"/>
        <v>2</v>
      </c>
      <c r="E47" s="73">
        <v>1</v>
      </c>
      <c r="F47" s="74">
        <f t="shared" si="3"/>
        <v>1</v>
      </c>
    </row>
    <row r="48" spans="1:6" x14ac:dyDescent="0.35">
      <c r="A48" s="70" t="s">
        <v>198</v>
      </c>
      <c r="B48" s="73">
        <v>45</v>
      </c>
      <c r="C48" s="73">
        <v>27</v>
      </c>
      <c r="D48" s="73">
        <f t="shared" si="2"/>
        <v>2</v>
      </c>
      <c r="E48" s="73">
        <v>2</v>
      </c>
      <c r="F48" s="74">
        <f t="shared" si="3"/>
        <v>0</v>
      </c>
    </row>
    <row r="49" spans="1:6" x14ac:dyDescent="0.35">
      <c r="A49" s="70" t="s">
        <v>187</v>
      </c>
      <c r="B49" s="73">
        <v>54</v>
      </c>
      <c r="C49" s="73">
        <v>26</v>
      </c>
      <c r="D49" s="73">
        <f t="shared" si="2"/>
        <v>3</v>
      </c>
      <c r="E49" s="73">
        <v>2</v>
      </c>
      <c r="F49" s="74">
        <f t="shared" si="3"/>
        <v>1</v>
      </c>
    </row>
    <row r="50" spans="1:6" x14ac:dyDescent="0.35">
      <c r="A50" s="70" t="s">
        <v>192</v>
      </c>
      <c r="B50" s="73">
        <v>50</v>
      </c>
      <c r="C50" s="73">
        <v>24</v>
      </c>
      <c r="D50" s="73">
        <f t="shared" si="2"/>
        <v>3</v>
      </c>
      <c r="E50" s="73">
        <v>2</v>
      </c>
      <c r="F50" s="74">
        <f t="shared" si="3"/>
        <v>1</v>
      </c>
    </row>
    <row r="51" spans="1:6" x14ac:dyDescent="0.35">
      <c r="A51" s="70" t="s">
        <v>153</v>
      </c>
      <c r="B51" s="73">
        <v>79</v>
      </c>
      <c r="C51" s="73">
        <v>36</v>
      </c>
      <c r="D51" s="73">
        <f t="shared" si="2"/>
        <v>3</v>
      </c>
      <c r="E51" s="73">
        <v>3</v>
      </c>
      <c r="F51" s="74">
        <f t="shared" si="3"/>
        <v>0</v>
      </c>
    </row>
    <row r="52" spans="1:6" x14ac:dyDescent="0.35">
      <c r="A52" s="70" t="s">
        <v>174</v>
      </c>
      <c r="B52" s="73">
        <v>60</v>
      </c>
      <c r="C52" s="73">
        <v>30</v>
      </c>
      <c r="D52" s="73">
        <f t="shared" si="2"/>
        <v>2</v>
      </c>
      <c r="E52" s="73">
        <v>2</v>
      </c>
      <c r="F52" s="74">
        <f t="shared" si="3"/>
        <v>0</v>
      </c>
    </row>
    <row r="53" spans="1:6" x14ac:dyDescent="0.35">
      <c r="A53" s="70" t="s">
        <v>200</v>
      </c>
      <c r="B53" s="73">
        <v>45</v>
      </c>
      <c r="C53" s="73">
        <v>29</v>
      </c>
      <c r="D53" s="73">
        <f t="shared" si="2"/>
        <v>2</v>
      </c>
      <c r="E53" s="73">
        <v>2</v>
      </c>
      <c r="F53" s="74">
        <f t="shared" si="3"/>
        <v>0</v>
      </c>
    </row>
    <row r="54" spans="1:6" x14ac:dyDescent="0.35">
      <c r="A54" s="70" t="s">
        <v>170</v>
      </c>
      <c r="B54" s="73">
        <v>60</v>
      </c>
      <c r="C54" s="73">
        <v>30</v>
      </c>
      <c r="D54" s="73">
        <f t="shared" si="2"/>
        <v>2</v>
      </c>
      <c r="E54" s="73">
        <v>2</v>
      </c>
      <c r="F54" s="74">
        <f t="shared" si="3"/>
        <v>0</v>
      </c>
    </row>
    <row r="55" spans="1:6" x14ac:dyDescent="0.35">
      <c r="A55" s="70" t="s">
        <v>143</v>
      </c>
      <c r="B55" s="73">
        <v>898</v>
      </c>
      <c r="C55" s="73">
        <v>25</v>
      </c>
      <c r="D55" s="73">
        <f t="shared" si="2"/>
        <v>36</v>
      </c>
      <c r="E55" s="73">
        <v>40</v>
      </c>
      <c r="F55" s="74">
        <f t="shared" si="3"/>
        <v>-4</v>
      </c>
    </row>
    <row r="56" spans="1:6" x14ac:dyDescent="0.35">
      <c r="A56" s="70" t="s">
        <v>186</v>
      </c>
      <c r="B56" s="73">
        <v>54</v>
      </c>
      <c r="C56" s="73">
        <v>25</v>
      </c>
      <c r="D56" s="73">
        <f t="shared" si="2"/>
        <v>3</v>
      </c>
      <c r="E56" s="73">
        <v>4</v>
      </c>
      <c r="F56" s="74">
        <f t="shared" si="3"/>
        <v>-1</v>
      </c>
    </row>
    <row r="57" spans="1:6" x14ac:dyDescent="0.35">
      <c r="A57" s="70" t="s">
        <v>195</v>
      </c>
      <c r="B57" s="73">
        <v>48</v>
      </c>
      <c r="C57" s="73">
        <v>24</v>
      </c>
      <c r="D57" s="73">
        <f t="shared" si="2"/>
        <v>2</v>
      </c>
      <c r="E57" s="73">
        <v>2</v>
      </c>
      <c r="F57" s="74">
        <f t="shared" si="3"/>
        <v>0</v>
      </c>
    </row>
    <row r="58" spans="1:6" x14ac:dyDescent="0.35">
      <c r="A58" s="70" t="s">
        <v>178</v>
      </c>
      <c r="B58" s="73">
        <v>57</v>
      </c>
      <c r="C58" s="73">
        <v>29</v>
      </c>
      <c r="D58" s="73">
        <f t="shared" si="2"/>
        <v>2</v>
      </c>
      <c r="E58" s="73">
        <v>2</v>
      </c>
      <c r="F58" s="74">
        <f t="shared" si="3"/>
        <v>0</v>
      </c>
    </row>
    <row r="59" spans="1:6" x14ac:dyDescent="0.35">
      <c r="A59" s="70" t="s">
        <v>190</v>
      </c>
      <c r="B59" s="73">
        <v>51</v>
      </c>
      <c r="C59" s="73">
        <v>26</v>
      </c>
      <c r="D59" s="73">
        <f t="shared" si="2"/>
        <v>2</v>
      </c>
      <c r="E59" s="73">
        <v>2</v>
      </c>
      <c r="F59" s="74">
        <f t="shared" si="3"/>
        <v>0</v>
      </c>
    </row>
    <row r="60" spans="1:6" x14ac:dyDescent="0.35">
      <c r="A60" s="70" t="s">
        <v>183</v>
      </c>
      <c r="B60" s="73">
        <v>55</v>
      </c>
      <c r="C60" s="73">
        <v>27</v>
      </c>
      <c r="D60" s="73">
        <f t="shared" si="2"/>
        <v>3</v>
      </c>
      <c r="E60" s="73">
        <v>2</v>
      </c>
      <c r="F60" s="74">
        <f t="shared" si="3"/>
        <v>1</v>
      </c>
    </row>
    <row r="61" spans="1:6" x14ac:dyDescent="0.35">
      <c r="A61" s="70" t="s">
        <v>152</v>
      </c>
      <c r="B61" s="73">
        <v>80</v>
      </c>
      <c r="C61" s="73">
        <v>38</v>
      </c>
      <c r="D61" s="73">
        <f t="shared" si="2"/>
        <v>3</v>
      </c>
      <c r="E61" s="73">
        <v>4</v>
      </c>
      <c r="F61" s="74">
        <f t="shared" si="3"/>
        <v>-1</v>
      </c>
    </row>
    <row r="62" spans="1:6" x14ac:dyDescent="0.35">
      <c r="A62" s="70" t="s">
        <v>175</v>
      </c>
      <c r="B62" s="73">
        <v>59</v>
      </c>
      <c r="C62" s="73">
        <v>25</v>
      </c>
      <c r="D62" s="73">
        <f t="shared" si="2"/>
        <v>3</v>
      </c>
      <c r="E62" s="73">
        <v>4</v>
      </c>
      <c r="F62" s="74">
        <f t="shared" si="3"/>
        <v>-1</v>
      </c>
    </row>
    <row r="63" spans="1:6" x14ac:dyDescent="0.35">
      <c r="A63" s="70" t="s">
        <v>164</v>
      </c>
      <c r="B63" s="73">
        <v>65</v>
      </c>
      <c r="C63" s="73">
        <v>27</v>
      </c>
      <c r="D63" s="73">
        <f t="shared" si="2"/>
        <v>3</v>
      </c>
      <c r="E63" s="73">
        <v>4</v>
      </c>
      <c r="F63" s="74">
        <f t="shared" si="3"/>
        <v>-1</v>
      </c>
    </row>
    <row r="64" spans="1:6" x14ac:dyDescent="0.35">
      <c r="A64" s="70" t="s">
        <v>172</v>
      </c>
      <c r="B64" s="73">
        <v>60</v>
      </c>
      <c r="C64" s="73">
        <v>30</v>
      </c>
      <c r="D64" s="73">
        <f t="shared" si="2"/>
        <v>2</v>
      </c>
      <c r="E64" s="73">
        <v>2</v>
      </c>
      <c r="F64" s="74">
        <f t="shared" si="3"/>
        <v>0</v>
      </c>
    </row>
    <row r="65" spans="1:6" x14ac:dyDescent="0.35">
      <c r="A65" s="70" t="s">
        <v>197</v>
      </c>
      <c r="B65" s="73">
        <v>47</v>
      </c>
      <c r="C65" s="73">
        <v>23</v>
      </c>
      <c r="D65" s="73">
        <f t="shared" si="2"/>
        <v>3</v>
      </c>
      <c r="E65" s="73">
        <v>2</v>
      </c>
      <c r="F65" s="74">
        <f t="shared" si="3"/>
        <v>1</v>
      </c>
    </row>
    <row r="66" spans="1:6" x14ac:dyDescent="0.35">
      <c r="A66" s="70" t="s">
        <v>180</v>
      </c>
      <c r="B66" s="73">
        <v>57</v>
      </c>
      <c r="C66" s="73">
        <v>29</v>
      </c>
      <c r="D66" s="73">
        <f t="shared" ref="D66:D78" si="4">ROUNDUP(B66/C66,0)</f>
        <v>2</v>
      </c>
      <c r="E66" s="73">
        <v>2</v>
      </c>
      <c r="F66" s="74">
        <f t="shared" ref="F66:F78" si="5">D66-E66</f>
        <v>0</v>
      </c>
    </row>
    <row r="67" spans="1:6" x14ac:dyDescent="0.35">
      <c r="A67" s="70" t="s">
        <v>202</v>
      </c>
      <c r="B67" s="73">
        <v>44</v>
      </c>
      <c r="C67" s="73">
        <v>22</v>
      </c>
      <c r="D67" s="73">
        <f t="shared" si="4"/>
        <v>2</v>
      </c>
      <c r="E67" s="73">
        <v>2</v>
      </c>
      <c r="F67" s="74">
        <f t="shared" si="5"/>
        <v>0</v>
      </c>
    </row>
    <row r="68" spans="1:6" x14ac:dyDescent="0.35">
      <c r="A68" s="70" t="s">
        <v>208</v>
      </c>
      <c r="B68" s="73">
        <v>35</v>
      </c>
      <c r="C68" s="73">
        <v>29</v>
      </c>
      <c r="D68" s="73">
        <f t="shared" si="4"/>
        <v>2</v>
      </c>
      <c r="E68" s="73">
        <v>2</v>
      </c>
      <c r="F68" s="74">
        <f t="shared" si="5"/>
        <v>0</v>
      </c>
    </row>
    <row r="69" spans="1:6" x14ac:dyDescent="0.35">
      <c r="A69" s="70" t="s">
        <v>206</v>
      </c>
      <c r="B69" s="73">
        <v>40</v>
      </c>
      <c r="C69" s="73">
        <v>37</v>
      </c>
      <c r="D69" s="73">
        <f t="shared" si="4"/>
        <v>2</v>
      </c>
      <c r="E69" s="73">
        <v>2</v>
      </c>
      <c r="F69" s="74">
        <f t="shared" si="5"/>
        <v>0</v>
      </c>
    </row>
    <row r="70" spans="1:6" x14ac:dyDescent="0.35">
      <c r="A70" s="70" t="s">
        <v>196</v>
      </c>
      <c r="B70" s="73">
        <v>48</v>
      </c>
      <c r="C70" s="73">
        <v>30</v>
      </c>
      <c r="D70" s="73">
        <f t="shared" si="4"/>
        <v>2</v>
      </c>
      <c r="E70" s="73">
        <v>2</v>
      </c>
      <c r="F70" s="74">
        <f t="shared" si="5"/>
        <v>0</v>
      </c>
    </row>
    <row r="71" spans="1:6" x14ac:dyDescent="0.35">
      <c r="A71" s="70" t="s">
        <v>157</v>
      </c>
      <c r="B71" s="73">
        <v>72</v>
      </c>
      <c r="C71" s="73">
        <v>28</v>
      </c>
      <c r="D71" s="73">
        <f t="shared" si="4"/>
        <v>3</v>
      </c>
      <c r="E71" s="73">
        <v>2</v>
      </c>
      <c r="F71" s="74">
        <f t="shared" si="5"/>
        <v>1</v>
      </c>
    </row>
    <row r="72" spans="1:6" x14ac:dyDescent="0.35">
      <c r="A72" s="70" t="s">
        <v>219</v>
      </c>
      <c r="B72" s="73">
        <v>60</v>
      </c>
      <c r="C72" s="73">
        <v>30</v>
      </c>
      <c r="D72" s="73">
        <f t="shared" si="4"/>
        <v>2</v>
      </c>
      <c r="E72" s="73">
        <v>2</v>
      </c>
      <c r="F72" s="74">
        <f t="shared" si="5"/>
        <v>0</v>
      </c>
    </row>
    <row r="73" spans="1:6" x14ac:dyDescent="0.35">
      <c r="A73" s="70" t="s">
        <v>220</v>
      </c>
      <c r="B73" s="73">
        <v>64</v>
      </c>
      <c r="C73" s="73">
        <v>30</v>
      </c>
      <c r="D73" s="73">
        <f t="shared" si="4"/>
        <v>3</v>
      </c>
      <c r="E73" s="73">
        <v>2</v>
      </c>
      <c r="F73" s="74">
        <f t="shared" si="5"/>
        <v>1</v>
      </c>
    </row>
    <row r="74" spans="1:6" x14ac:dyDescent="0.35">
      <c r="A74" s="70" t="s">
        <v>210</v>
      </c>
      <c r="B74" s="73">
        <v>32</v>
      </c>
      <c r="C74" s="73">
        <v>32</v>
      </c>
      <c r="D74" s="73">
        <f t="shared" si="4"/>
        <v>1</v>
      </c>
      <c r="E74" s="73">
        <v>1</v>
      </c>
      <c r="F74" s="74">
        <f t="shared" si="5"/>
        <v>0</v>
      </c>
    </row>
    <row r="75" spans="1:6" x14ac:dyDescent="0.35">
      <c r="A75" s="70" t="s">
        <v>165</v>
      </c>
      <c r="B75" s="73">
        <v>65</v>
      </c>
      <c r="C75" s="73">
        <v>25</v>
      </c>
      <c r="D75" s="73">
        <f t="shared" si="4"/>
        <v>3</v>
      </c>
      <c r="E75" s="73">
        <v>2</v>
      </c>
      <c r="F75" s="74">
        <f t="shared" si="5"/>
        <v>1</v>
      </c>
    </row>
    <row r="76" spans="1:6" x14ac:dyDescent="0.35">
      <c r="A76" s="70" t="s">
        <v>154</v>
      </c>
      <c r="B76" s="73">
        <v>78</v>
      </c>
      <c r="C76" s="73">
        <v>29</v>
      </c>
      <c r="D76" s="73">
        <f t="shared" si="4"/>
        <v>3</v>
      </c>
      <c r="E76" s="73">
        <v>4</v>
      </c>
      <c r="F76" s="74">
        <f t="shared" si="5"/>
        <v>-1</v>
      </c>
    </row>
    <row r="77" spans="1:6" x14ac:dyDescent="0.35">
      <c r="A77" s="70" t="s">
        <v>171</v>
      </c>
      <c r="B77" s="73">
        <v>60</v>
      </c>
      <c r="C77" s="73">
        <v>26</v>
      </c>
      <c r="D77" s="73">
        <f t="shared" si="4"/>
        <v>3</v>
      </c>
      <c r="E77" s="73">
        <v>3</v>
      </c>
      <c r="F77" s="74">
        <f t="shared" si="5"/>
        <v>0</v>
      </c>
    </row>
    <row r="78" spans="1:6" x14ac:dyDescent="0.35">
      <c r="A78" s="75" t="s">
        <v>151</v>
      </c>
      <c r="B78" s="77">
        <v>83</v>
      </c>
      <c r="C78" s="77">
        <v>30</v>
      </c>
      <c r="D78" s="77">
        <f t="shared" si="4"/>
        <v>3</v>
      </c>
      <c r="E78" s="77">
        <v>3</v>
      </c>
      <c r="F78" s="78">
        <f t="shared" si="5"/>
        <v>0</v>
      </c>
    </row>
  </sheetData>
  <sheetProtection sheet="1" objects="1" scenarios="1" selectLockedCells="1" sort="0" autoFilter="0"/>
  <sortState ref="A2:F78">
    <sortCondition ref="A2:A78"/>
  </sortState>
  <printOptions horizontalCentered="1"/>
  <pageMargins left="0.25" right="0.25" top="0.75" bottom="0.75" header="0.3" footer="0.3"/>
  <pageSetup scale="90" fitToHeight="0" orientation="landscape" horizontalDpi="1200" verticalDpi="1200" r:id="rId1"/>
  <headerFooter>
    <oddHeader>&amp;CPharmacy Units
DRAFT - For Discussion</oddHeader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19</vt:i4>
      </vt:variant>
    </vt:vector>
  </HeadingPairs>
  <TitlesOfParts>
    <vt:vector size="25" baseType="lpstr">
      <vt:lpstr>NSAID Exempt - NonExempt</vt:lpstr>
      <vt:lpstr>NSAID Daily Cost</vt:lpstr>
      <vt:lpstr>Pharmacy NSAID Utilization</vt:lpstr>
      <vt:lpstr>Prescriber NSAID Utilization</vt:lpstr>
      <vt:lpstr>Avg Units Compare</vt:lpstr>
      <vt:lpstr>Pharmacy Units </vt:lpstr>
      <vt:lpstr>'Avg Units Compare'!Print_Area</vt:lpstr>
      <vt:lpstr>'NSAID Daily Cost'!Print_Area</vt:lpstr>
      <vt:lpstr>'NSAID Exempt - NonExempt'!Print_Area</vt:lpstr>
      <vt:lpstr>'Pharmacy NSAID Utilization'!Print_Area</vt:lpstr>
      <vt:lpstr>'Pharmacy Units '!Print_Area</vt:lpstr>
      <vt:lpstr>'Prescriber NSAID Utilization'!Print_Area</vt:lpstr>
      <vt:lpstr>'Avg Units Compare'!Print_Titles</vt:lpstr>
      <vt:lpstr>'NSAID Daily Cost'!Print_Titles</vt:lpstr>
      <vt:lpstr>'NSAID Exempt - NonExempt'!Print_Titles</vt:lpstr>
      <vt:lpstr>'Pharmacy NSAID Utilization'!Print_Titles</vt:lpstr>
      <vt:lpstr>'Pharmacy Units '!Print_Titles</vt:lpstr>
      <vt:lpstr>'Prescriber NSAID Utilization'!Print_Titles</vt:lpstr>
      <vt:lpstr>'NSAID Daily Cost'!Title_Description..D78</vt:lpstr>
      <vt:lpstr>'Pharmacy Units '!Title_Description..F78</vt:lpstr>
      <vt:lpstr>'NSAID Exempt - NonExempt'!Title_Drug_Ingredient..C26</vt:lpstr>
      <vt:lpstr>'Avg Units Compare'!Title_Ingredient..E23</vt:lpstr>
      <vt:lpstr>'Avg Units Compare'!Title_Ingredient..E46</vt:lpstr>
      <vt:lpstr>'Prescriber NSAID Utilization'!Title_Label_Name..P44</vt:lpstr>
      <vt:lpstr>'Pharmacy NSAID Utilization'!Title_Label_Name..R78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NSAIDs - DRAFT - For Discussion</dc:title>
  <dc:creator>DWC</dc:creator>
  <cp:lastModifiedBy>DIR</cp:lastModifiedBy>
  <cp:lastPrinted>2021-07-07T17:22:53Z</cp:lastPrinted>
  <dcterms:created xsi:type="dcterms:W3CDTF">2021-06-21T16:57:31Z</dcterms:created>
  <dcterms:modified xsi:type="dcterms:W3CDTF">2021-07-07T21:53:55Z</dcterms:modified>
</cp:coreProperties>
</file>